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cyrille_lenouricier\Downloads\"/>
    </mc:Choice>
  </mc:AlternateContent>
  <xr:revisionPtr revIDLastSave="0" documentId="13_ncr:1_{B298E174-796F-4C08-A698-7B7E7D31E939}" xr6:coauthVersionLast="47" xr6:coauthVersionMax="47" xr10:uidLastSave="{00000000-0000-0000-0000-000000000000}"/>
  <bookViews>
    <workbookView xWindow="28680" yWindow="-120" windowWidth="38640" windowHeight="21120" xr2:uid="{B1E5F483-899C-499E-AE22-042DE29B2241}"/>
  </bookViews>
  <sheets>
    <sheet name="Plan" sheetId="6" r:id="rId1"/>
    <sheet name="Lexique" sheetId="4" r:id="rId2"/>
    <sheet name="Tableau Temps-Distances" sheetId="8" r:id="rId3"/>
  </sheets>
  <definedNames>
    <definedName name="VMA" localSheetId="0">Plan!$AI$3</definedName>
    <definedName name="VMA">#REF!</definedName>
    <definedName name="VMA_tableau">'Tableau Temps-Distances'!$E$2</definedName>
    <definedName name="_xlnm.Print_Area" localSheetId="1">Lexique!$A$1:$C$13</definedName>
    <definedName name="_xlnm.Print_Area" localSheetId="0">Plan!$A$1:$BT$162</definedName>
    <definedName name="_xlnm.Print_Area" localSheetId="2">'Tableau Temps-Distances'!$A$1:$T$37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 i="8" l="1"/>
  <c r="R144" i="6" l="1"/>
  <c r="P144" i="6"/>
  <c r="BM110" i="6"/>
  <c r="BL110" i="6"/>
  <c r="BP132" i="6"/>
  <c r="BN132" i="6"/>
  <c r="BF12" i="6"/>
  <c r="BD12" i="6"/>
  <c r="BP24" i="6"/>
  <c r="BN24" i="6"/>
  <c r="BL18" i="6"/>
  <c r="BN14" i="6"/>
  <c r="BM14" i="6"/>
  <c r="BL14" i="6"/>
  <c r="BB30" i="6"/>
  <c r="BD26" i="6"/>
  <c r="BC26" i="6"/>
  <c r="BB26" i="6"/>
  <c r="BF36" i="6"/>
  <c r="BD36" i="6"/>
  <c r="BP48" i="6"/>
  <c r="BN48" i="6"/>
  <c r="BF72" i="6"/>
  <c r="BD72" i="6"/>
  <c r="BP84" i="6"/>
  <c r="BN84" i="6"/>
  <c r="BF96" i="6"/>
  <c r="BD96" i="6"/>
  <c r="BP120" i="6"/>
  <c r="BN120" i="6"/>
  <c r="BL114" i="6"/>
  <c r="BL66" i="6"/>
  <c r="BM62" i="6"/>
  <c r="BL62" i="6"/>
  <c r="AV144" i="6"/>
  <c r="AT144" i="6"/>
  <c r="AL132" i="6"/>
  <c r="AJ132" i="6"/>
  <c r="AL120" i="6"/>
  <c r="AJ120" i="6"/>
  <c r="AL108" i="6"/>
  <c r="AJ108" i="6"/>
  <c r="AL96" i="6"/>
  <c r="AJ96" i="6"/>
  <c r="AL84" i="6"/>
  <c r="AJ84" i="6"/>
  <c r="AL72" i="6"/>
  <c r="AJ72" i="6"/>
  <c r="AL60" i="6"/>
  <c r="AJ60" i="6"/>
  <c r="AL48" i="6"/>
  <c r="AJ48" i="6"/>
  <c r="AL36" i="6"/>
  <c r="AJ36" i="6"/>
  <c r="AL24" i="6"/>
  <c r="AJ24" i="6"/>
  <c r="AL12" i="6"/>
  <c r="AJ12" i="6"/>
  <c r="N78" i="6"/>
  <c r="S72" i="6"/>
  <c r="U71" i="6"/>
  <c r="P72" i="6" s="1"/>
  <c r="N126" i="6"/>
  <c r="S120" i="6"/>
  <c r="U119" i="6"/>
  <c r="Q126" i="6" s="1"/>
  <c r="N102" i="6"/>
  <c r="T98" i="6"/>
  <c r="S98" i="6"/>
  <c r="R98" i="6"/>
  <c r="Q98" i="6"/>
  <c r="P98" i="6"/>
  <c r="O98" i="6"/>
  <c r="N98" i="6"/>
  <c r="N54" i="6"/>
  <c r="O50" i="6"/>
  <c r="N50" i="6"/>
  <c r="N30" i="6"/>
  <c r="O26" i="6"/>
  <c r="N26" i="6"/>
  <c r="Q30" i="6" s="1"/>
  <c r="A152" i="6"/>
  <c r="A20" i="6"/>
  <c r="A32" i="6" s="1"/>
  <c r="A44" i="6" s="1"/>
  <c r="A56" i="6" s="1"/>
  <c r="A68" i="6" s="1"/>
  <c r="A80" i="6" s="1"/>
  <c r="A92" i="6" s="1"/>
  <c r="A104" i="6" s="1"/>
  <c r="A116" i="6" s="1"/>
  <c r="A128" i="6" s="1"/>
  <c r="A140" i="6" s="1"/>
  <c r="P12" i="8"/>
  <c r="F33" i="8" s="1"/>
  <c r="P13" i="8"/>
  <c r="P14" i="8"/>
  <c r="H33" i="8" s="1"/>
  <c r="Q14" i="8"/>
  <c r="F34" i="8" s="1"/>
  <c r="R14" i="8"/>
  <c r="S14" i="8"/>
  <c r="G30" i="8"/>
  <c r="H30" i="8"/>
  <c r="I30" i="8"/>
  <c r="F30" i="8"/>
  <c r="F29" i="8"/>
  <c r="G29" i="8"/>
  <c r="H29" i="8"/>
  <c r="I29" i="8"/>
  <c r="G28" i="8"/>
  <c r="H28" i="8"/>
  <c r="I28" i="8"/>
  <c r="F28" i="8"/>
  <c r="G8" i="8"/>
  <c r="H8" i="8"/>
  <c r="I8" i="8"/>
  <c r="G9" i="8"/>
  <c r="H9" i="8"/>
  <c r="I9" i="8"/>
  <c r="G10" i="8"/>
  <c r="H10" i="8"/>
  <c r="I10" i="8"/>
  <c r="G11" i="8"/>
  <c r="H11" i="8"/>
  <c r="I11" i="8"/>
  <c r="J11" i="8"/>
  <c r="K11" i="8"/>
  <c r="L11" i="8"/>
  <c r="M11" i="8"/>
  <c r="N11" i="8"/>
  <c r="O11" i="8"/>
  <c r="G12" i="8"/>
  <c r="H12" i="8"/>
  <c r="I12" i="8"/>
  <c r="J12" i="8"/>
  <c r="K12" i="8"/>
  <c r="L12" i="8"/>
  <c r="M12" i="8"/>
  <c r="N12" i="8"/>
  <c r="O12" i="8"/>
  <c r="G13" i="8"/>
  <c r="H13" i="8"/>
  <c r="I13" i="8"/>
  <c r="J13" i="8"/>
  <c r="K13" i="8"/>
  <c r="L13" i="8"/>
  <c r="M13" i="8"/>
  <c r="N13" i="8"/>
  <c r="O13" i="8"/>
  <c r="J14" i="8"/>
  <c r="K14" i="8"/>
  <c r="L14" i="8"/>
  <c r="M14" i="8"/>
  <c r="N14" i="8"/>
  <c r="O14" i="8"/>
  <c r="J15" i="8"/>
  <c r="K15" i="8"/>
  <c r="L15" i="8"/>
  <c r="M15" i="8"/>
  <c r="N15" i="8"/>
  <c r="O15" i="8"/>
  <c r="P15" i="8"/>
  <c r="Q15" i="8"/>
  <c r="R15" i="8"/>
  <c r="S15" i="8"/>
  <c r="J16" i="8"/>
  <c r="K16" i="8"/>
  <c r="L16" i="8"/>
  <c r="M16" i="8"/>
  <c r="N16" i="8"/>
  <c r="O16" i="8"/>
  <c r="P16" i="8"/>
  <c r="Q16" i="8"/>
  <c r="H34" i="8" s="1"/>
  <c r="R16" i="8"/>
  <c r="F35" i="8" s="1"/>
  <c r="S16" i="8"/>
  <c r="O17" i="8"/>
  <c r="P17" i="8"/>
  <c r="Q17" i="8"/>
  <c r="R17" i="8"/>
  <c r="S17" i="8"/>
  <c r="O18" i="8"/>
  <c r="P18" i="8"/>
  <c r="Q18" i="8"/>
  <c r="R18" i="8"/>
  <c r="H35" i="8" s="1"/>
  <c r="S18" i="8"/>
  <c r="F36" i="8" s="1"/>
  <c r="O19" i="8"/>
  <c r="P19" i="8"/>
  <c r="Q19" i="8"/>
  <c r="R19" i="8"/>
  <c r="S19" i="8"/>
  <c r="O20" i="8"/>
  <c r="P20" i="8"/>
  <c r="Q20" i="8"/>
  <c r="R20" i="8"/>
  <c r="S20" i="8"/>
  <c r="H36" i="8" s="1"/>
  <c r="O21" i="8"/>
  <c r="P21" i="8"/>
  <c r="Q21" i="8"/>
  <c r="R21" i="8"/>
  <c r="S21" i="8"/>
  <c r="O22" i="8"/>
  <c r="P22" i="8"/>
  <c r="Q22" i="8"/>
  <c r="R22" i="8"/>
  <c r="S22" i="8"/>
  <c r="O23" i="8"/>
  <c r="P23" i="8"/>
  <c r="Q23" i="8"/>
  <c r="R23" i="8"/>
  <c r="S23" i="8"/>
  <c r="O24" i="8"/>
  <c r="P24" i="8"/>
  <c r="Q24" i="8"/>
  <c r="R24" i="8"/>
  <c r="S24" i="8"/>
  <c r="F9" i="8"/>
  <c r="F10" i="8"/>
  <c r="F8" i="8"/>
  <c r="L8" i="6"/>
  <c r="V8" i="6" s="1"/>
  <c r="AF8" i="6" s="1"/>
  <c r="AP8" i="6" s="1"/>
  <c r="AZ8" i="6" s="1"/>
  <c r="BJ8" i="6" s="1"/>
  <c r="B20" i="6" s="1"/>
  <c r="L20" i="6" s="1"/>
  <c r="V20" i="6" s="1"/>
  <c r="AF20" i="6" s="1"/>
  <c r="AP20" i="6" s="1"/>
  <c r="AZ20" i="6" s="1"/>
  <c r="BJ20" i="6" s="1"/>
  <c r="B32" i="6" s="1"/>
  <c r="L32" i="6" s="1"/>
  <c r="V32" i="6" s="1"/>
  <c r="AF32" i="6" s="1"/>
  <c r="AP32" i="6" s="1"/>
  <c r="AZ32" i="6" s="1"/>
  <c r="BJ32" i="6" s="1"/>
  <c r="Q54" i="6" l="1"/>
  <c r="BO114" i="6"/>
  <c r="Q102" i="6"/>
  <c r="BO66" i="6"/>
  <c r="BE30" i="6"/>
  <c r="BO18" i="6"/>
  <c r="Q78" i="6"/>
  <c r="P120" i="6"/>
  <c r="B44" i="6"/>
  <c r="L44" i="6" s="1"/>
  <c r="V44" i="6" s="1"/>
  <c r="AF44" i="6" s="1"/>
  <c r="AP44" i="6" s="1"/>
  <c r="AZ44" i="6" s="1"/>
  <c r="BJ44" i="6" s="1"/>
  <c r="B56" i="6" l="1"/>
  <c r="L56" i="6" s="1"/>
  <c r="V56" i="6" s="1"/>
  <c r="AF56" i="6" s="1"/>
  <c r="AP56" i="6" s="1"/>
  <c r="AZ56" i="6" s="1"/>
  <c r="BJ56" i="6" s="1"/>
  <c r="B68" i="6" s="1"/>
  <c r="L68" i="6" s="1"/>
  <c r="V68" i="6" s="1"/>
  <c r="AF68" i="6" s="1"/>
  <c r="AP68" i="6" s="1"/>
  <c r="AZ68" i="6" s="1"/>
  <c r="BJ68" i="6" s="1"/>
  <c r="B80" i="6" l="1"/>
  <c r="L80" i="6" s="1"/>
  <c r="V80" i="6" s="1"/>
  <c r="AF80" i="6" s="1"/>
  <c r="AP80" i="6" s="1"/>
  <c r="AZ80" i="6" s="1"/>
  <c r="BJ80" i="6" s="1"/>
  <c r="B92" i="6" s="1"/>
  <c r="L92" i="6" s="1"/>
  <c r="V92" i="6" s="1"/>
  <c r="AF92" i="6" s="1"/>
  <c r="AP92" i="6" s="1"/>
  <c r="AZ92" i="6" s="1"/>
  <c r="BJ92" i="6" s="1"/>
  <c r="B104" i="6" s="1"/>
  <c r="L104" i="6" s="1"/>
  <c r="V104" i="6" s="1"/>
  <c r="AF104" i="6" s="1"/>
  <c r="AP104" i="6" s="1"/>
  <c r="AZ104" i="6" s="1"/>
  <c r="BJ104" i="6" s="1"/>
  <c r="B116" i="6" s="1"/>
  <c r="L116" i="6" s="1"/>
  <c r="V116" i="6" s="1"/>
  <c r="AF116" i="6" s="1"/>
  <c r="AP116" i="6" s="1"/>
  <c r="AZ116" i="6" s="1"/>
  <c r="BJ116" i="6" s="1"/>
  <c r="B128" i="6" s="1"/>
  <c r="L128" i="6" s="1"/>
  <c r="V128" i="6" s="1"/>
  <c r="AF128" i="6" s="1"/>
  <c r="AP128" i="6" s="1"/>
  <c r="AZ128" i="6" s="1"/>
  <c r="BJ128" i="6" s="1"/>
  <c r="B140" i="6" s="1"/>
  <c r="L140" i="6" s="1"/>
  <c r="V140" i="6" s="1"/>
  <c r="AF140" i="6" s="1"/>
  <c r="AP140" i="6" s="1"/>
  <c r="AZ140" i="6" s="1"/>
  <c r="BJ140" i="6" s="1"/>
  <c r="B152" i="6" s="1"/>
  <c r="L152" i="6" s="1"/>
  <c r="V152" i="6" s="1"/>
  <c r="AF152" i="6" s="1"/>
  <c r="AP152" i="6" s="1"/>
  <c r="AZ152" i="6" s="1"/>
  <c r="BJ15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2" authorId="0" shapeId="0" xr:uid="{E138ADC3-908A-4378-84CB-8CBBF74949AD}">
      <text>
        <r>
          <rPr>
            <b/>
            <sz val="8"/>
            <color indexed="8"/>
            <rFont val="Tahoma"/>
            <family val="2"/>
            <charset val="1"/>
          </rPr>
          <t xml:space="preserve">noter la dernière vitesse VMA
</t>
        </r>
      </text>
    </comment>
  </commentList>
</comments>
</file>

<file path=xl/sharedStrings.xml><?xml version="1.0" encoding="utf-8"?>
<sst xmlns="http://schemas.openxmlformats.org/spreadsheetml/2006/main" count="530" uniqueCount="142">
  <si>
    <t>Retour au calme 15'</t>
  </si>
  <si>
    <t>Échauffement 20' + Gammes 10'</t>
  </si>
  <si>
    <t>Côtes</t>
  </si>
  <si>
    <t>Tps</t>
  </si>
  <si>
    <t>Vol.</t>
  </si>
  <si>
    <t>r=</t>
  </si>
  <si>
    <t>R=3'</t>
  </si>
  <si>
    <t>VMA</t>
  </si>
  <si>
    <t>Dist.</t>
  </si>
  <si>
    <t>pyramides :</t>
  </si>
  <si>
    <t>X</t>
  </si>
  <si>
    <t>Spe 42 km</t>
  </si>
  <si>
    <t>Pyramide VMA mixte</t>
  </si>
  <si>
    <t>Fartleks</t>
  </si>
  <si>
    <t>REPOS</t>
  </si>
  <si>
    <t>R=</t>
  </si>
  <si>
    <t>à</t>
  </si>
  <si>
    <t>Allure</t>
  </si>
  <si>
    <t xml:space="preserve">en </t>
  </si>
  <si>
    <t>m</t>
  </si>
  <si>
    <t>EF</t>
  </si>
  <si>
    <t>3'</t>
  </si>
  <si>
    <t>VMA extensive</t>
  </si>
  <si>
    <t>PLAN D'ENTRAINEMENT</t>
  </si>
  <si>
    <t>Nom /
Abbréviation</t>
  </si>
  <si>
    <t>Signification</t>
  </si>
  <si>
    <t>Exemple</t>
  </si>
  <si>
    <t>r</t>
  </si>
  <si>
    <t>Temps de récupération entre deux fractions de travail</t>
  </si>
  <si>
    <r>
      <t>10 X 200m à 100% VMA,</t>
    </r>
    <r>
      <rPr>
        <b/>
        <sz val="10"/>
        <rFont val="Arial"/>
        <family val="2"/>
      </rPr>
      <t xml:space="preserve"> r=40" </t>
    </r>
    <r>
      <rPr>
        <sz val="10"/>
        <rFont val="Arial"/>
        <family val="2"/>
      </rPr>
      <t>signifie que le temps de récupération (actif) entre chaque fraction de 200m doit être égal à 40 secondes</t>
    </r>
  </si>
  <si>
    <t>R</t>
  </si>
  <si>
    <t>Temps de récupération entre deux séries de fractionnés</t>
  </si>
  <si>
    <r>
      <t xml:space="preserve">2 X 10 X 200m à 100% VMA, r=40", </t>
    </r>
    <r>
      <rPr>
        <b/>
        <sz val="10"/>
        <rFont val="Arial"/>
        <family val="2"/>
      </rPr>
      <t>R=2'</t>
    </r>
    <r>
      <rPr>
        <sz val="10"/>
        <rFont val="Arial"/>
        <family val="2"/>
      </rPr>
      <t xml:space="preserve"> signifie que le temps de récupération entre les deux séries de 200m est égal à 2' (après la récup de la dernière fraction r)</t>
    </r>
  </si>
  <si>
    <r>
      <t xml:space="preserve">10 X 200m à 100% </t>
    </r>
    <r>
      <rPr>
        <b/>
        <sz val="10"/>
        <rFont val="Arial"/>
        <family val="2"/>
      </rPr>
      <t>VMA</t>
    </r>
    <r>
      <rPr>
        <sz val="10"/>
        <rFont val="Arial"/>
        <family val="2"/>
      </rPr>
      <t xml:space="preserve"> signifie que l'on doit courir 10 fractions de 200 mètres à 100% de sa VMA (se référer à l'onglet Tableau des temps-distances)</t>
    </r>
  </si>
  <si>
    <t>AS 5K</t>
  </si>
  <si>
    <t>Allure spécifique 5 km (~90% VMA)</t>
  </si>
  <si>
    <t>Se référer à l'onglet Tableau des temps-distances</t>
  </si>
  <si>
    <t>AS 10</t>
  </si>
  <si>
    <t>Allure spécifique 10 km</t>
  </si>
  <si>
    <t>AS 21</t>
  </si>
  <si>
    <t>Allure spécifique Semi Marathon</t>
  </si>
  <si>
    <t>AS 42</t>
  </si>
  <si>
    <t>Allure spécifique Marathon</t>
  </si>
  <si>
    <t>Fartlek</t>
  </si>
  <si>
    <t>Le fartlek est un type d'entrainement qui consiste à jouer avec les variations d'allures en alternant des phases d'allure rapide avec des phases d'allure en endurance. Cet exercice apporte plus de liberté au coureur qu'un entraînement fractionné spécifique et repose sur ses sensations</t>
  </si>
  <si>
    <t>FCMax</t>
  </si>
  <si>
    <t>Fréquence cardiaque maximale</t>
  </si>
  <si>
    <t>vma :</t>
  </si>
  <si>
    <t>Semi Marathon</t>
  </si>
  <si>
    <t>--------------</t>
  </si>
  <si>
    <t>Spe 10K</t>
  </si>
  <si>
    <t>Spe 21</t>
  </si>
  <si>
    <t>Spe 42</t>
  </si>
  <si>
    <t>Endurance Fondamentale</t>
  </si>
  <si>
    <t>Endurance Active</t>
  </si>
  <si>
    <t>Récup</t>
  </si>
  <si>
    <t>Allure
au km</t>
  </si>
  <si>
    <t>30" / 30"</t>
  </si>
  <si>
    <t>40" / 40"</t>
  </si>
  <si>
    <t>45" / 45"</t>
  </si>
  <si>
    <t>1' / 1'</t>
  </si>
  <si>
    <t>10 km</t>
  </si>
  <si>
    <t>Marathon</t>
  </si>
  <si>
    <t>5 km</t>
  </si>
  <si>
    <r>
      <rPr>
        <b/>
        <sz val="10"/>
        <color theme="1"/>
        <rFont val="Arial"/>
        <family val="2"/>
      </rPr>
      <t xml:space="preserve">VMA
Intensive
</t>
    </r>
    <r>
      <rPr>
        <sz val="10"/>
        <color theme="1"/>
        <rFont val="Arial"/>
        <family val="2"/>
      </rPr>
      <t>(&lt;1'10)</t>
    </r>
  </si>
  <si>
    <r>
      <rPr>
        <b/>
        <sz val="10"/>
        <color theme="1"/>
        <rFont val="Arial"/>
        <family val="2"/>
      </rPr>
      <t xml:space="preserve">VMA
Extensive
</t>
    </r>
    <r>
      <rPr>
        <sz val="10"/>
        <color theme="1"/>
        <rFont val="Arial"/>
        <family val="2"/>
      </rPr>
      <t>(1'10 à 3')</t>
    </r>
  </si>
  <si>
    <t>(FC Max &lt; 75%)</t>
  </si>
  <si>
    <t>RPE</t>
  </si>
  <si>
    <r>
      <t xml:space="preserve">Utilisation de l'échelle de Foster et Bannister :
    </t>
    </r>
    <r>
      <rPr>
        <b/>
        <sz val="11"/>
        <color theme="1"/>
        <rFont val="Aptos Narrow"/>
        <family val="2"/>
        <scheme val="minor"/>
      </rPr>
      <t>Niveau 0</t>
    </r>
    <r>
      <rPr>
        <sz val="11"/>
        <color theme="1"/>
        <rFont val="Aptos Narrow"/>
        <family val="2"/>
        <scheme val="minor"/>
      </rPr>
      <t xml:space="preserve"> : Pas d’effort – Repos, sommeil – Respiration normale
   </t>
    </r>
    <r>
      <rPr>
        <b/>
        <sz val="11"/>
        <color theme="1"/>
        <rFont val="Aptos Narrow"/>
        <family val="2"/>
        <scheme val="minor"/>
      </rPr>
      <t xml:space="preserve"> ‍Niveau 1</t>
    </r>
    <r>
      <rPr>
        <sz val="11"/>
        <color theme="1"/>
        <rFont val="Aptos Narrow"/>
        <family val="2"/>
        <scheme val="minor"/>
      </rPr>
      <t xml:space="preserve"> : Très très facile – Marche lente – Respiration normale – Peut parler en formulant de longue phrases ou peut chanter normalement‍
    </t>
    </r>
    <r>
      <rPr>
        <b/>
        <sz val="11"/>
        <color theme="1"/>
        <rFont val="Aptos Narrow"/>
        <family val="2"/>
        <scheme val="minor"/>
      </rPr>
      <t>Niveau 2</t>
    </r>
    <r>
      <rPr>
        <sz val="11"/>
        <color theme="1"/>
        <rFont val="Aptos Narrow"/>
        <family val="2"/>
        <scheme val="minor"/>
      </rPr>
      <t xml:space="preserve"> : Très facile – Marche ou Course lente –
    </t>
    </r>
    <r>
      <rPr>
        <b/>
        <sz val="11"/>
        <color theme="1"/>
        <rFont val="Aptos Narrow"/>
        <family val="2"/>
        <scheme val="minor"/>
      </rPr>
      <t>Niveau 3</t>
    </r>
    <r>
      <rPr>
        <sz val="11"/>
        <color theme="1"/>
        <rFont val="Aptos Narrow"/>
        <family val="2"/>
        <scheme val="minor"/>
      </rPr>
      <t xml:space="preserve"> : Facile – Marche rapide avec ou sans leste ou Course endurance – respiration soutenue
    ‍</t>
    </r>
    <r>
      <rPr>
        <b/>
        <sz val="11"/>
        <color theme="1"/>
        <rFont val="Aptos Narrow"/>
        <family val="2"/>
        <scheme val="minor"/>
      </rPr>
      <t>Niveau 4</t>
    </r>
    <r>
      <rPr>
        <sz val="11"/>
        <color theme="1"/>
        <rFont val="Aptos Narrow"/>
        <family val="2"/>
        <scheme val="minor"/>
      </rPr>
      <t xml:space="preserve"> : Effort modéré – Footing, légère transpiration, peut parler sans problème –‍
   </t>
    </r>
    <r>
      <rPr>
        <b/>
        <sz val="11"/>
        <color theme="1"/>
        <rFont val="Aptos Narrow"/>
        <family val="2"/>
        <scheme val="minor"/>
      </rPr>
      <t xml:space="preserve"> Niveau 5</t>
    </r>
    <r>
      <rPr>
        <sz val="11"/>
        <color theme="1"/>
        <rFont val="Aptos Narrow"/>
        <family val="2"/>
        <scheme val="minor"/>
      </rPr>
      <t xml:space="preserve"> : Effort moyen – Course légèrement fatigante, transpiration, discussion sans problème –‍
    </t>
    </r>
    <r>
      <rPr>
        <b/>
        <sz val="11"/>
        <color theme="1"/>
        <rFont val="Aptos Narrow"/>
        <family val="2"/>
        <scheme val="minor"/>
      </rPr>
      <t>Niveau 6</t>
    </r>
    <r>
      <rPr>
        <sz val="11"/>
        <color theme="1"/>
        <rFont val="Aptos Narrow"/>
        <family val="2"/>
        <scheme val="minor"/>
      </rPr>
      <t xml:space="preserve"> : Effort un peu difficile – Transpiration, léger essoufflement, difficulté à finir les phrases –‍
    </t>
    </r>
    <r>
      <rPr>
        <b/>
        <sz val="11"/>
        <color theme="1"/>
        <rFont val="Aptos Narrow"/>
        <family val="2"/>
        <scheme val="minor"/>
      </rPr>
      <t>Niveau 7</t>
    </r>
    <r>
      <rPr>
        <sz val="11"/>
        <color theme="1"/>
        <rFont val="Aptos Narrow"/>
        <family val="2"/>
        <scheme val="minor"/>
      </rPr>
      <t xml:space="preserve"> : Effort difficile – Plus envie de parler, transpiration abondante –‍
    </t>
    </r>
    <r>
      <rPr>
        <b/>
        <sz val="11"/>
        <color theme="1"/>
        <rFont val="Aptos Narrow"/>
        <family val="2"/>
        <scheme val="minor"/>
      </rPr>
      <t>Niveau 8</t>
    </r>
    <r>
      <rPr>
        <sz val="11"/>
        <color theme="1"/>
        <rFont val="Aptos Narrow"/>
        <family val="2"/>
        <scheme val="minor"/>
      </rPr>
      <t xml:space="preserve"> : Très difficile – Discussion impossible, rythme impossible à tenir longtemps –‍
    </t>
    </r>
    <r>
      <rPr>
        <b/>
        <sz val="11"/>
        <color theme="1"/>
        <rFont val="Aptos Narrow"/>
        <family val="2"/>
        <scheme val="minor"/>
      </rPr>
      <t>Niveau 9</t>
    </r>
    <r>
      <rPr>
        <sz val="11"/>
        <color theme="1"/>
        <rFont val="Aptos Narrow"/>
        <family val="2"/>
        <scheme val="minor"/>
      </rPr>
      <t xml:space="preserve"> : Très très difficile – Rythme effréné, épuisement rapide –‍
    </t>
    </r>
    <r>
      <rPr>
        <b/>
        <sz val="11"/>
        <color theme="1"/>
        <rFont val="Aptos Narrow"/>
        <family val="2"/>
        <scheme val="minor"/>
      </rPr>
      <t>Niveau 10</t>
    </r>
    <r>
      <rPr>
        <sz val="11"/>
        <color theme="1"/>
        <rFont val="Aptos Narrow"/>
        <family val="2"/>
        <scheme val="minor"/>
      </rPr>
      <t xml:space="preserve"> : Maximal – Rythme insoutenable, épuisement total –</t>
    </r>
  </si>
  <si>
    <r>
      <rPr>
        <b/>
        <sz val="11"/>
        <color theme="1"/>
        <rFont val="Aptos Narrow"/>
        <family val="2"/>
        <scheme val="minor"/>
      </rPr>
      <t>Rating of Perceived Exertion</t>
    </r>
    <r>
      <rPr>
        <sz val="11"/>
        <color theme="1"/>
        <rFont val="Aptos Narrow"/>
        <family val="2"/>
        <scheme val="minor"/>
      </rPr>
      <t xml:space="preserve"> (Notation de la perception de l'effort)</t>
    </r>
  </si>
  <si>
    <t>Seuil</t>
  </si>
  <si>
    <t xml:space="preserve">Vitesse Maximale Aérobie, il s'agit d'une vitesse exprimée en km/h que nous utilisons pour déterminer les allures d'entrainement en fonction de l'objectif de la séance et des capacités théoriques de l'athlète (évaluées lors d'un test VMA).
Il s'agit de la vitese à laquelle on atteint </t>
  </si>
  <si>
    <t>Seuil 2</t>
  </si>
  <si>
    <t>------------------</t>
  </si>
  <si>
    <t>Seuil 1</t>
  </si>
  <si>
    <t>RPE (perception de l'effort) : 2 à 4 / 10</t>
  </si>
  <si>
    <t>RPE (perception de l'effort) : 7 à 8 / 10</t>
  </si>
  <si>
    <t>VMA mixte</t>
  </si>
  <si>
    <t>RPE (perception de l'effort) : entre 4 et 9 / 10</t>
  </si>
  <si>
    <t>RPE (perception de l'effort) : 6 à 7 / 10</t>
  </si>
  <si>
    <t>Sortie longue en Endurance Fondamentale</t>
  </si>
  <si>
    <t>RPE (perception de l'effort) :5 / 10</t>
  </si>
  <si>
    <t>1 heure entre 60% et 65 % VMA</t>
  </si>
  <si>
    <t>1h30 entre 60% à 65 % VMA</t>
  </si>
  <si>
    <t>RPE (perception de l'effort) : 5 à 6 / 10</t>
  </si>
  <si>
    <t>All.</t>
  </si>
  <si>
    <t>Échauffement 25'</t>
  </si>
  <si>
    <t>30 battements de jambes allongé sur le sol (ciseaux) + 30" chaise + 30 dips sur banc/chaise + 10 squats sautés + 20 squats + équilibre sur une jambe (droite + gauche) + étirements</t>
  </si>
  <si>
    <t>endurance fondamentale &lt; endurance active &lt; seuil 1 &lt; allure marathon &lt; allure semi-marathon &lt; seuil 2 &lt; 100% VMA</t>
  </si>
  <si>
    <t>Estimation de performances</t>
  </si>
  <si>
    <t>RPE : 0 / 10</t>
  </si>
  <si>
    <t>RPE (perception de l'effort) : 8 à 9 / 10</t>
  </si>
  <si>
    <t>45' entre 60% et 65 % VMA</t>
  </si>
  <si>
    <t>+ 6 lignes droite</t>
  </si>
  <si>
    <t>Activation</t>
  </si>
  <si>
    <t>25' Endurance entre 60% et 65 % VMA</t>
  </si>
  <si>
    <t>Endurance fondamental. C'est la base de l'entraînement (70 à 80% du volume hebdomadaire). Respecter une allure à  basse intensité est la clé pour durer dans l'effort</t>
  </si>
  <si>
    <t>Compétion 56 km Ultra Marin</t>
  </si>
  <si>
    <t>Dont 3 à 4 km AS 42</t>
  </si>
  <si>
    <t>Descentes</t>
  </si>
  <si>
    <t>2 X ~30 à 40" descente en survitesse</t>
  </si>
  <si>
    <t>(si possible revenir à un FC Max &lt;= 75% FC Max)</t>
  </si>
  <si>
    <t xml:space="preserve">avec montées trotinnées en aisance ou marchées </t>
  </si>
  <si>
    <t>R = 3' après la dernière remontée</t>
  </si>
  <si>
    <t>(1 série à l'éolienne, 1 série dans la descente d'après)</t>
  </si>
  <si>
    <t>1h15 entre 60% et 65 % VMA</t>
  </si>
  <si>
    <t>1h30 entre 60% et 65 % VMA</t>
  </si>
  <si>
    <t>Optionnel EF 25' à 30'</t>
  </si>
  <si>
    <t>Ou VTT 1 heure</t>
  </si>
  <si>
    <t>RPE &lt; 3 / 10</t>
  </si>
  <si>
    <t>1h15 entre 60% à 65 % VMA</t>
  </si>
  <si>
    <t>1h45 entre 60% à 65 % VMA</t>
  </si>
  <si>
    <t>Terrain : Nature valloné</t>
  </si>
  <si>
    <t>2h00 entre 60% à 65 % VMA</t>
  </si>
  <si>
    <t>3h00 entre 60% à 65 % VMA</t>
  </si>
  <si>
    <t>2h45 entre 60% à 65 % VMA</t>
  </si>
  <si>
    <t>2h30 entre 60% à 65 % VMA</t>
  </si>
  <si>
    <t>2h15 entre 60% à 65 % VMA</t>
  </si>
  <si>
    <t>Ne pas hésiter à marcher dans les côtes</t>
  </si>
  <si>
    <t>Terrain : Sentier Côtier (ou Nature valloné)</t>
  </si>
  <si>
    <t>Terrain : Nature valloné et route</t>
  </si>
  <si>
    <t>Côtes : 12 X 45" (~85%), r=50'' + 10 Squats</t>
  </si>
  <si>
    <t>Côtes : 10 X 1' (~85%), r=1'</t>
  </si>
  <si>
    <t>Côtes : 10 X 1'30 (~80%), r=1'15</t>
  </si>
  <si>
    <t>Côtes : 12 X 1'30 (~80%), r=1'15</t>
  </si>
  <si>
    <t>Côtes : 10 X 1'45 (~80%), r=1'30</t>
  </si>
  <si>
    <t xml:space="preserve"> Fartleks en terrain nature vallonée
5 X 4' (sensation ~75-80%) avec r=2'</t>
  </si>
  <si>
    <t xml:space="preserve"> Fartleks en terrain nature vallonée
4 X 4' (sensation ~75%/ AS42) avec r=2'</t>
  </si>
  <si>
    <t xml:space="preserve"> Fartleks en terrain nature vallonée
3 X 3' (sensation ~75%/ AS42) avec r=2'</t>
  </si>
  <si>
    <t xml:space="preserve"> Fartleks en terrain nature vallonée
5 X 3' (sensation ~75%/ AS42) avec r=2'</t>
  </si>
  <si>
    <t xml:space="preserve"> Fartleks en terrain nature vallonée
4 X 5' (sensation ~75%/ AS42) avec r=2'</t>
  </si>
  <si>
    <t xml:space="preserve"> Fartleks en terrain nature vallonée
4 X 6' (sensation ~75%/ AS42) avec r=2'</t>
  </si>
  <si>
    <t>RPE : 3 à 5 / 10</t>
  </si>
  <si>
    <t>Séance Test (utiliser tout le matériel du jour J)</t>
  </si>
  <si>
    <t>Séance Test (tester tout le matériel du jour J)</t>
  </si>
  <si>
    <t>Il a peu d'intérêt à être  utilisé dans le cadre de l'entrainement en club car peu de monde pourra le connaitre de façon suffisamment précise pour optimiser l'entrainement. Mais, on le travaille régulièrement en s'entrainant autour de 80% à 85% de la VMA</t>
  </si>
  <si>
    <r>
      <t xml:space="preserve">Il existe deux seuils :
- le </t>
    </r>
    <r>
      <rPr>
        <b/>
        <sz val="11"/>
        <color theme="1"/>
        <rFont val="Aptos Narrow"/>
        <family val="2"/>
        <scheme val="minor"/>
      </rPr>
      <t>seuil aérobie</t>
    </r>
    <r>
      <rPr>
        <sz val="11"/>
        <color theme="1"/>
        <rFont val="Aptos Narrow"/>
        <family val="2"/>
        <scheme val="minor"/>
      </rPr>
      <t xml:space="preserve">, aussi appelé </t>
    </r>
    <r>
      <rPr>
        <b/>
        <sz val="11"/>
        <color theme="1"/>
        <rFont val="Aptos Narrow"/>
        <family val="2"/>
        <scheme val="minor"/>
      </rPr>
      <t>SV1</t>
    </r>
    <r>
      <rPr>
        <sz val="11"/>
        <color theme="1"/>
        <rFont val="Aptos Narrow"/>
        <family val="2"/>
        <scheme val="minor"/>
      </rPr>
      <t xml:space="preserve"> (ou </t>
    </r>
    <r>
      <rPr>
        <b/>
        <sz val="11"/>
        <color theme="1"/>
        <rFont val="Aptos Narrow"/>
        <family val="2"/>
        <scheme val="minor"/>
      </rPr>
      <t>Seuil Ventilatoire 1</t>
    </r>
    <r>
      <rPr>
        <sz val="11"/>
        <color theme="1"/>
        <rFont val="Aptos Narrow"/>
        <family val="2"/>
        <scheme val="minor"/>
      </rPr>
      <t xml:space="preserve">). Pour être déterminé présicement il nécessite un test en laboratoire.
Pour simplfier, il correspond souvent à une zone sitée entre 65-80 % de la FC max, ou entre 70 et 75% de la VMA,
- le </t>
    </r>
    <r>
      <rPr>
        <b/>
        <sz val="11"/>
        <color theme="1"/>
        <rFont val="Aptos Narrow"/>
        <family val="2"/>
        <scheme val="minor"/>
      </rPr>
      <t>seuil anaérobie</t>
    </r>
    <r>
      <rPr>
        <sz val="11"/>
        <color theme="1"/>
        <rFont val="Aptos Narrow"/>
        <family val="2"/>
        <scheme val="minor"/>
      </rPr>
      <t xml:space="preserve">, aussi appelé </t>
    </r>
    <r>
      <rPr>
        <b/>
        <sz val="11"/>
        <color theme="1"/>
        <rFont val="Aptos Narrow"/>
        <family val="2"/>
        <scheme val="minor"/>
      </rPr>
      <t>SV2</t>
    </r>
    <r>
      <rPr>
        <sz val="11"/>
        <color theme="1"/>
        <rFont val="Aptos Narrow"/>
        <family val="2"/>
        <scheme val="minor"/>
      </rPr>
      <t xml:space="preserve"> (ou </t>
    </r>
    <r>
      <rPr>
        <b/>
        <sz val="11"/>
        <color theme="1"/>
        <rFont val="Aptos Narrow"/>
        <family val="2"/>
        <scheme val="minor"/>
      </rPr>
      <t>Seuil Ventilatoire 2</t>
    </r>
    <r>
      <rPr>
        <sz val="11"/>
        <color theme="1"/>
        <rFont val="Aptos Narrow"/>
        <family val="2"/>
        <scheme val="minor"/>
      </rPr>
      <t>). Pour être déterminé présicement il nbécessite un test en laboratoire ou de pouvoir mesurer régulière ses lactates.
Pour simplifier, il correspond souvent à une zone située au dessus de 85 % de la FC max, ou à notre allure max sur 50'/1h (donc le plus souvent entre l'allure 10 km et l'allure semi), ou entre 80 et 85% de la VMA</t>
    </r>
  </si>
  <si>
    <t>Exemple : 30 battements de jambes allongé sur le sol (ciseaux) + 30" chaise + 30 dips sur banc/chaise + 10 squats sautés + 20 squats + équilibre sur une jambe (droite + gauche) + étirements</t>
  </si>
  <si>
    <t>Exemple : 25 à 30 pompes + étirement du mollet + 2 séries de 15 montées descentes sur une marche d'escalier pieds droit, puis gauche, la première jambe tenue, la seconde genou fléchi + 30 crunchs au sol jambes relevées + 20 fentes bulgares sur chaque jambes + étirements reste du corps</t>
  </si>
  <si>
    <t>PPG 20'</t>
  </si>
  <si>
    <t>PPG 25'</t>
  </si>
  <si>
    <t>PPG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</si>
</sst>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h:mm:ss;@"/>
    <numFmt numFmtId="165" formatCode="mm\'ss"/>
    <numFmt numFmtId="166" formatCode="[$-F800]dddd\,\ mmmm\ dd\,\ yyyy"/>
    <numFmt numFmtId="167" formatCode="0\ &quot;m&quot;"/>
    <numFmt numFmtId="168" formatCode="0.0%"/>
    <numFmt numFmtId="169" formatCode="0.0"/>
  </numFmts>
  <fonts count="24" x14ac:knownFonts="1">
    <font>
      <sz val="11"/>
      <color theme="1"/>
      <name val="Aptos Narrow"/>
      <family val="2"/>
      <scheme val="minor"/>
    </font>
    <font>
      <b/>
      <sz val="11"/>
      <color theme="1"/>
      <name val="Aptos Narrow"/>
      <family val="2"/>
      <scheme val="minor"/>
    </font>
    <font>
      <sz val="10"/>
      <name val="Arial"/>
      <family val="2"/>
    </font>
    <font>
      <b/>
      <sz val="10"/>
      <color theme="0"/>
      <name val="Arial"/>
      <family val="2"/>
    </font>
    <font>
      <b/>
      <sz val="10"/>
      <name val="Arial"/>
      <family val="2"/>
    </font>
    <font>
      <b/>
      <sz val="8"/>
      <color indexed="8"/>
      <name val="Tahoma"/>
      <family val="2"/>
      <charset val="1"/>
    </font>
    <font>
      <sz val="10"/>
      <color theme="1"/>
      <name val="Aptos Narrow"/>
      <family val="2"/>
      <scheme val="minor"/>
    </font>
    <font>
      <sz val="10"/>
      <color theme="1"/>
      <name val="Arial"/>
      <family val="2"/>
    </font>
    <font>
      <b/>
      <sz val="10"/>
      <color rgb="FFFF0000"/>
      <name val="Arial"/>
      <family val="2"/>
    </font>
    <font>
      <b/>
      <sz val="10"/>
      <color theme="1"/>
      <name val="Arial"/>
      <family val="2"/>
    </font>
    <font>
      <i/>
      <sz val="10"/>
      <color theme="1"/>
      <name val="Arial"/>
      <family val="2"/>
    </font>
    <font>
      <sz val="10"/>
      <color rgb="FFFF0000"/>
      <name val="Arial"/>
      <family val="2"/>
    </font>
    <font>
      <sz val="10"/>
      <color rgb="FF00B050"/>
      <name val="Arial"/>
      <family val="2"/>
    </font>
    <font>
      <i/>
      <sz val="10"/>
      <color theme="0" tint="-0.499984740745262"/>
      <name val="Arial"/>
      <family val="2"/>
    </font>
    <font>
      <sz val="10"/>
      <color theme="0"/>
      <name val="Arial"/>
      <family val="2"/>
    </font>
    <font>
      <sz val="10"/>
      <color rgb="FF0070C0"/>
      <name val="Arial"/>
      <family val="2"/>
    </font>
    <font>
      <i/>
      <sz val="10"/>
      <color rgb="FFFF0000"/>
      <name val="Arial"/>
      <family val="2"/>
    </font>
    <font>
      <i/>
      <sz val="10"/>
      <color rgb="FF00B050"/>
      <name val="Arial"/>
      <family val="2"/>
    </font>
    <font>
      <i/>
      <sz val="10"/>
      <name val="Arial"/>
      <family val="2"/>
    </font>
    <font>
      <b/>
      <sz val="16"/>
      <color theme="1"/>
      <name val="Arial"/>
      <family val="2"/>
    </font>
    <font>
      <b/>
      <sz val="20"/>
      <color indexed="9"/>
      <name val="Arial"/>
      <family val="2"/>
    </font>
    <font>
      <b/>
      <sz val="10"/>
      <color rgb="FF0070C0"/>
      <name val="Arial"/>
      <family val="2"/>
    </font>
    <font>
      <b/>
      <i/>
      <sz val="10"/>
      <color rgb="FFFF0000"/>
      <name val="Arial"/>
      <family val="2"/>
    </font>
    <font>
      <b/>
      <i/>
      <sz val="10"/>
      <color rgb="FF00B050"/>
      <name val="Arial"/>
      <family val="2"/>
    </font>
  </fonts>
  <fills count="21">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indexed="10"/>
        <bgColor indexed="53"/>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39997558519241921"/>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rgb="FF00B050"/>
        <bgColor indexed="64"/>
      </patternFill>
    </fill>
    <fill>
      <patternFill patternType="solid">
        <fgColor rgb="FF92D050"/>
        <bgColor indexed="64"/>
      </patternFill>
    </fill>
  </fills>
  <borders count="53">
    <border>
      <left/>
      <right/>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double">
        <color indexed="64"/>
      </right>
      <top style="thin">
        <color indexed="8"/>
      </top>
      <bottom style="thin">
        <color indexed="8"/>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2">
    <xf numFmtId="0" fontId="0" fillId="0" borderId="0"/>
    <xf numFmtId="0" fontId="2" fillId="0" borderId="0"/>
  </cellStyleXfs>
  <cellXfs count="265">
    <xf numFmtId="0" fontId="0" fillId="0" borderId="0" xfId="0"/>
    <xf numFmtId="0" fontId="0" fillId="2" borderId="0" xfId="0" applyFill="1"/>
    <xf numFmtId="0" fontId="2" fillId="0" borderId="13" xfId="0" applyFont="1" applyBorder="1" applyAlignment="1">
      <alignment wrapText="1"/>
    </xf>
    <xf numFmtId="0" fontId="0" fillId="2" borderId="13" xfId="0" applyFill="1" applyBorder="1"/>
    <xf numFmtId="0" fontId="3" fillId="3" borderId="13" xfId="0" applyFont="1" applyFill="1" applyBorder="1" applyAlignment="1">
      <alignment vertical="center" wrapText="1"/>
    </xf>
    <xf numFmtId="0" fontId="3" fillId="3" borderId="13" xfId="0" applyFont="1" applyFill="1" applyBorder="1" applyAlignment="1">
      <alignment vertical="center"/>
    </xf>
    <xf numFmtId="0" fontId="6" fillId="0" borderId="13" xfId="0" applyFont="1" applyBorder="1"/>
    <xf numFmtId="0" fontId="7" fillId="2" borderId="0" xfId="0" applyFont="1" applyFill="1"/>
    <xf numFmtId="0" fontId="4" fillId="2" borderId="14" xfId="0" applyFont="1" applyFill="1" applyBorder="1"/>
    <xf numFmtId="0" fontId="8" fillId="5" borderId="15" xfId="0" applyFont="1" applyFill="1" applyBorder="1"/>
    <xf numFmtId="0" fontId="7" fillId="2" borderId="0" xfId="0" applyFont="1" applyFill="1" applyAlignment="1">
      <alignment wrapText="1"/>
    </xf>
    <xf numFmtId="0" fontId="9" fillId="2" borderId="0" xfId="0" applyFont="1" applyFill="1"/>
    <xf numFmtId="167" fontId="9" fillId="2" borderId="34" xfId="0" applyNumberFormat="1" applyFont="1" applyFill="1" applyBorder="1" applyAlignment="1">
      <alignment horizontal="center"/>
    </xf>
    <xf numFmtId="167" fontId="9" fillId="2" borderId="35" xfId="0" applyNumberFormat="1" applyFont="1" applyFill="1" applyBorder="1" applyAlignment="1">
      <alignment horizontal="center"/>
    </xf>
    <xf numFmtId="167" fontId="9" fillId="2" borderId="45" xfId="0" applyNumberFormat="1" applyFont="1" applyFill="1" applyBorder="1" applyAlignment="1">
      <alignment horizontal="center"/>
    </xf>
    <xf numFmtId="167" fontId="3" fillId="3" borderId="16" xfId="0" applyNumberFormat="1" applyFont="1" applyFill="1" applyBorder="1" applyAlignment="1">
      <alignment horizontal="center"/>
    </xf>
    <xf numFmtId="167" fontId="9" fillId="2" borderId="48" xfId="0" applyNumberFormat="1" applyFont="1" applyFill="1" applyBorder="1" applyAlignment="1">
      <alignment horizontal="center"/>
    </xf>
    <xf numFmtId="167" fontId="9" fillId="2" borderId="36" xfId="0" applyNumberFormat="1" applyFont="1" applyFill="1" applyBorder="1" applyAlignment="1">
      <alignment horizontal="center"/>
    </xf>
    <xf numFmtId="168" fontId="7" fillId="8" borderId="18" xfId="0" applyNumberFormat="1" applyFont="1" applyFill="1" applyBorder="1"/>
    <xf numFmtId="46" fontId="7" fillId="8" borderId="31" xfId="0" applyNumberFormat="1" applyFont="1" applyFill="1" applyBorder="1" applyAlignment="1">
      <alignment horizontal="center"/>
    </xf>
    <xf numFmtId="46" fontId="7" fillId="8" borderId="32" xfId="0" applyNumberFormat="1" applyFont="1" applyFill="1" applyBorder="1" applyAlignment="1">
      <alignment horizontal="center"/>
    </xf>
    <xf numFmtId="46" fontId="7" fillId="8" borderId="4" xfId="0" applyNumberFormat="1" applyFont="1" applyFill="1" applyBorder="1" applyAlignment="1">
      <alignment horizontal="center"/>
    </xf>
    <xf numFmtId="46" fontId="9" fillId="8" borderId="49" xfId="0" applyNumberFormat="1" applyFont="1" applyFill="1" applyBorder="1" applyAlignment="1">
      <alignment horizontal="center"/>
    </xf>
    <xf numFmtId="46" fontId="7" fillId="8" borderId="2" xfId="0" applyNumberFormat="1" applyFont="1" applyFill="1" applyBorder="1" applyAlignment="1">
      <alignment horizontal="center"/>
    </xf>
    <xf numFmtId="46" fontId="7" fillId="8" borderId="33" xfId="0" applyNumberFormat="1" applyFont="1" applyFill="1" applyBorder="1" applyAlignment="1">
      <alignment horizontal="center"/>
    </xf>
    <xf numFmtId="168" fontId="7" fillId="8" borderId="0" xfId="0" applyNumberFormat="1" applyFont="1" applyFill="1" applyBorder="1"/>
    <xf numFmtId="46" fontId="7" fillId="8" borderId="26" xfId="0" applyNumberFormat="1" applyFont="1" applyFill="1" applyBorder="1" applyAlignment="1">
      <alignment horizontal="center"/>
    </xf>
    <xf numFmtId="46" fontId="7" fillId="8" borderId="13" xfId="0" applyNumberFormat="1" applyFont="1" applyFill="1" applyBorder="1" applyAlignment="1">
      <alignment horizontal="center"/>
    </xf>
    <xf numFmtId="46" fontId="7" fillId="8" borderId="9" xfId="0" applyNumberFormat="1" applyFont="1" applyFill="1" applyBorder="1" applyAlignment="1">
      <alignment horizontal="center"/>
    </xf>
    <xf numFmtId="46" fontId="9" fillId="8" borderId="42" xfId="0" applyNumberFormat="1" applyFont="1" applyFill="1" applyBorder="1" applyAlignment="1">
      <alignment horizontal="center"/>
    </xf>
    <xf numFmtId="46" fontId="7" fillId="8" borderId="7" xfId="0" applyNumberFormat="1" applyFont="1" applyFill="1" applyBorder="1" applyAlignment="1">
      <alignment horizontal="center"/>
    </xf>
    <xf numFmtId="46" fontId="7" fillId="8" borderId="27" xfId="0" applyNumberFormat="1" applyFont="1" applyFill="1" applyBorder="1" applyAlignment="1">
      <alignment horizontal="center"/>
    </xf>
    <xf numFmtId="46" fontId="7" fillId="8" borderId="28" xfId="0" applyNumberFormat="1" applyFont="1" applyFill="1" applyBorder="1" applyAlignment="1">
      <alignment horizontal="center"/>
    </xf>
    <xf numFmtId="46" fontId="7" fillId="8" borderId="29" xfId="0" applyNumberFormat="1" applyFont="1" applyFill="1" applyBorder="1" applyAlignment="1">
      <alignment horizontal="center"/>
    </xf>
    <xf numFmtId="46" fontId="7" fillId="8" borderId="46" xfId="0" applyNumberFormat="1" applyFont="1" applyFill="1" applyBorder="1" applyAlignment="1">
      <alignment horizontal="center"/>
    </xf>
    <xf numFmtId="46" fontId="9" fillId="8" borderId="43" xfId="0" applyNumberFormat="1" applyFont="1" applyFill="1" applyBorder="1" applyAlignment="1">
      <alignment horizontal="center"/>
    </xf>
    <xf numFmtId="46" fontId="7" fillId="8" borderId="40" xfId="0" applyNumberFormat="1" applyFont="1" applyFill="1" applyBorder="1" applyAlignment="1">
      <alignment horizontal="center"/>
    </xf>
    <xf numFmtId="46" fontId="7" fillId="8" borderId="30" xfId="0" applyNumberFormat="1" applyFont="1" applyFill="1" applyBorder="1" applyAlignment="1">
      <alignment horizontal="center"/>
    </xf>
    <xf numFmtId="168" fontId="7" fillId="2" borderId="41" xfId="0" applyNumberFormat="1" applyFont="1" applyFill="1" applyBorder="1"/>
    <xf numFmtId="46" fontId="7" fillId="2" borderId="39" xfId="0" applyNumberFormat="1" applyFont="1" applyFill="1" applyBorder="1" applyAlignment="1">
      <alignment horizontal="center"/>
    </xf>
    <xf numFmtId="46" fontId="7" fillId="2" borderId="24" xfId="0" applyNumberFormat="1" applyFont="1" applyFill="1" applyBorder="1" applyAlignment="1">
      <alignment horizontal="center"/>
    </xf>
    <xf numFmtId="46" fontId="7" fillId="2" borderId="47" xfId="0" applyNumberFormat="1" applyFont="1" applyFill="1" applyBorder="1" applyAlignment="1">
      <alignment horizontal="center"/>
    </xf>
    <xf numFmtId="46" fontId="9" fillId="2" borderId="41" xfId="0" applyNumberFormat="1" applyFont="1" applyFill="1" applyBorder="1" applyAlignment="1">
      <alignment horizontal="center"/>
    </xf>
    <xf numFmtId="46" fontId="7" fillId="2" borderId="25" xfId="0" applyNumberFormat="1" applyFont="1" applyFill="1" applyBorder="1" applyAlignment="1">
      <alignment horizontal="center"/>
    </xf>
    <xf numFmtId="168" fontId="7" fillId="2" borderId="42" xfId="0" applyNumberFormat="1" applyFont="1" applyFill="1" applyBorder="1"/>
    <xf numFmtId="46" fontId="7" fillId="2" borderId="7" xfId="0" applyNumberFormat="1" applyFont="1" applyFill="1" applyBorder="1" applyAlignment="1">
      <alignment horizontal="center"/>
    </xf>
    <xf numFmtId="46" fontId="7" fillId="2" borderId="13" xfId="0" applyNumberFormat="1" applyFont="1" applyFill="1" applyBorder="1" applyAlignment="1">
      <alignment horizontal="center"/>
    </xf>
    <xf numFmtId="46" fontId="7" fillId="2" borderId="9" xfId="0" applyNumberFormat="1" applyFont="1" applyFill="1" applyBorder="1" applyAlignment="1">
      <alignment horizontal="center"/>
    </xf>
    <xf numFmtId="46" fontId="9" fillId="2" borderId="42" xfId="0" applyNumberFormat="1" applyFont="1" applyFill="1" applyBorder="1" applyAlignment="1">
      <alignment horizontal="center"/>
    </xf>
    <xf numFmtId="46" fontId="7" fillId="2" borderId="27" xfId="0" applyNumberFormat="1" applyFont="1" applyFill="1" applyBorder="1" applyAlignment="1">
      <alignment horizontal="center"/>
    </xf>
    <xf numFmtId="46" fontId="7" fillId="2" borderId="10" xfId="0" applyNumberFormat="1" applyFont="1" applyFill="1" applyBorder="1" applyAlignment="1">
      <alignment horizontal="center"/>
    </xf>
    <xf numFmtId="46" fontId="7" fillId="2" borderId="37" xfId="0" applyNumberFormat="1" applyFont="1" applyFill="1" applyBorder="1" applyAlignment="1">
      <alignment horizontal="center"/>
    </xf>
    <xf numFmtId="46" fontId="7" fillId="2" borderId="11" xfId="0" applyNumberFormat="1" applyFont="1" applyFill="1" applyBorder="1" applyAlignment="1">
      <alignment horizontal="center"/>
    </xf>
    <xf numFmtId="46" fontId="9" fillId="2" borderId="44" xfId="0" applyNumberFormat="1" applyFont="1" applyFill="1" applyBorder="1" applyAlignment="1">
      <alignment horizontal="center"/>
    </xf>
    <xf numFmtId="46" fontId="7" fillId="2" borderId="38" xfId="0" applyNumberFormat="1" applyFont="1" applyFill="1" applyBorder="1" applyAlignment="1">
      <alignment horizontal="center"/>
    </xf>
    <xf numFmtId="168" fontId="7" fillId="6" borderId="42" xfId="0" applyNumberFormat="1" applyFont="1" applyFill="1" applyBorder="1"/>
    <xf numFmtId="46" fontId="7" fillId="6" borderId="7" xfId="0" applyNumberFormat="1" applyFont="1" applyFill="1" applyBorder="1" applyAlignment="1">
      <alignment horizontal="center"/>
    </xf>
    <xf numFmtId="46" fontId="7" fillId="6" borderId="13" xfId="0" applyNumberFormat="1" applyFont="1" applyFill="1" applyBorder="1" applyAlignment="1">
      <alignment horizontal="center"/>
    </xf>
    <xf numFmtId="46" fontId="7" fillId="6" borderId="9" xfId="0" applyNumberFormat="1" applyFont="1" applyFill="1" applyBorder="1" applyAlignment="1">
      <alignment horizontal="center"/>
    </xf>
    <xf numFmtId="46" fontId="9" fillId="6" borderId="42" xfId="0" applyNumberFormat="1" applyFont="1" applyFill="1" applyBorder="1" applyAlignment="1">
      <alignment horizontal="center"/>
    </xf>
    <xf numFmtId="46" fontId="7" fillId="6" borderId="27" xfId="0" applyNumberFormat="1" applyFont="1" applyFill="1" applyBorder="1" applyAlignment="1">
      <alignment horizontal="center"/>
    </xf>
    <xf numFmtId="46" fontId="7" fillId="2" borderId="2" xfId="0" applyNumberFormat="1" applyFont="1" applyFill="1" applyBorder="1" applyAlignment="1">
      <alignment horizontal="center"/>
    </xf>
    <xf numFmtId="46" fontId="7" fillId="2" borderId="32" xfId="0" applyNumberFormat="1" applyFont="1" applyFill="1" applyBorder="1" applyAlignment="1">
      <alignment horizontal="center"/>
    </xf>
    <xf numFmtId="46" fontId="7" fillId="2" borderId="4" xfId="0" applyNumberFormat="1" applyFont="1" applyFill="1" applyBorder="1" applyAlignment="1">
      <alignment horizontal="center"/>
    </xf>
    <xf numFmtId="46" fontId="9" fillId="2" borderId="49" xfId="0" applyNumberFormat="1" applyFont="1" applyFill="1" applyBorder="1" applyAlignment="1">
      <alignment horizontal="center"/>
    </xf>
    <xf numFmtId="46" fontId="7" fillId="2" borderId="33" xfId="0" applyNumberFormat="1" applyFont="1" applyFill="1" applyBorder="1" applyAlignment="1">
      <alignment horizontal="center"/>
    </xf>
    <xf numFmtId="168" fontId="7" fillId="2" borderId="44" xfId="0" applyNumberFormat="1" applyFont="1" applyFill="1" applyBorder="1"/>
    <xf numFmtId="168" fontId="7" fillId="7" borderId="41" xfId="0" applyNumberFormat="1" applyFont="1" applyFill="1" applyBorder="1"/>
    <xf numFmtId="46" fontId="7" fillId="7" borderId="39" xfId="0" applyNumberFormat="1" applyFont="1" applyFill="1" applyBorder="1" applyAlignment="1">
      <alignment horizontal="center"/>
    </xf>
    <xf numFmtId="46" fontId="7" fillId="7" borderId="24" xfId="0" applyNumberFormat="1" applyFont="1" applyFill="1" applyBorder="1" applyAlignment="1">
      <alignment horizontal="center"/>
    </xf>
    <xf numFmtId="46" fontId="7" fillId="7" borderId="47" xfId="0" applyNumberFormat="1" applyFont="1" applyFill="1" applyBorder="1" applyAlignment="1">
      <alignment horizontal="center"/>
    </xf>
    <xf numFmtId="46" fontId="9" fillId="7" borderId="41" xfId="0" applyNumberFormat="1" applyFont="1" applyFill="1" applyBorder="1" applyAlignment="1">
      <alignment horizontal="center"/>
    </xf>
    <xf numFmtId="46" fontId="7" fillId="7" borderId="25" xfId="0" applyNumberFormat="1" applyFont="1" applyFill="1" applyBorder="1" applyAlignment="1">
      <alignment horizontal="center"/>
    </xf>
    <xf numFmtId="168" fontId="7" fillId="7" borderId="43" xfId="0" applyNumberFormat="1" applyFont="1" applyFill="1" applyBorder="1"/>
    <xf numFmtId="46" fontId="7" fillId="7" borderId="40" xfId="0" applyNumberFormat="1" applyFont="1" applyFill="1" applyBorder="1" applyAlignment="1">
      <alignment horizontal="center"/>
    </xf>
    <xf numFmtId="46" fontId="7" fillId="7" borderId="29" xfId="0" applyNumberFormat="1" applyFont="1" applyFill="1" applyBorder="1" applyAlignment="1">
      <alignment horizontal="center"/>
    </xf>
    <xf numFmtId="46" fontId="7" fillId="7" borderId="46" xfId="0" applyNumberFormat="1" applyFont="1" applyFill="1" applyBorder="1" applyAlignment="1">
      <alignment horizontal="center"/>
    </xf>
    <xf numFmtId="46" fontId="9" fillId="7" borderId="43" xfId="0" applyNumberFormat="1" applyFont="1" applyFill="1" applyBorder="1" applyAlignment="1">
      <alignment horizontal="center"/>
    </xf>
    <xf numFmtId="46" fontId="7" fillId="7" borderId="30" xfId="0" applyNumberFormat="1" applyFont="1" applyFill="1" applyBorder="1" applyAlignment="1">
      <alignment horizontal="center"/>
    </xf>
    <xf numFmtId="168" fontId="7" fillId="2" borderId="0" xfId="0" applyNumberFormat="1" applyFont="1" applyFill="1"/>
    <xf numFmtId="0" fontId="9" fillId="2" borderId="50" xfId="0" quotePrefix="1" applyFont="1" applyFill="1" applyBorder="1" applyAlignment="1">
      <alignment horizontal="center" vertical="center"/>
    </xf>
    <xf numFmtId="0" fontId="9" fillId="2" borderId="51" xfId="0" quotePrefix="1" applyFont="1" applyFill="1" applyBorder="1" applyAlignment="1">
      <alignment horizontal="center" vertical="center"/>
    </xf>
    <xf numFmtId="0" fontId="9" fillId="2" borderId="51" xfId="0" applyFont="1" applyFill="1" applyBorder="1" applyAlignment="1">
      <alignment horizontal="center" vertical="center"/>
    </xf>
    <xf numFmtId="0" fontId="9" fillId="2" borderId="52" xfId="0" quotePrefix="1" applyFont="1" applyFill="1" applyBorder="1" applyAlignment="1">
      <alignment horizontal="center" vertical="center"/>
    </xf>
    <xf numFmtId="168" fontId="7" fillId="2" borderId="47" xfId="0" applyNumberFormat="1" applyFont="1" applyFill="1" applyBorder="1" applyAlignment="1">
      <alignment horizontal="center"/>
    </xf>
    <xf numFmtId="167" fontId="7" fillId="2" borderId="23" xfId="0" applyNumberFormat="1" applyFont="1" applyFill="1" applyBorder="1"/>
    <xf numFmtId="167" fontId="7" fillId="2" borderId="24" xfId="0" applyNumberFormat="1" applyFont="1" applyFill="1" applyBorder="1"/>
    <xf numFmtId="167" fontId="7" fillId="2" borderId="25" xfId="0" applyNumberFormat="1" applyFont="1" applyFill="1" applyBorder="1"/>
    <xf numFmtId="168" fontId="7" fillId="2" borderId="9" xfId="0" applyNumberFormat="1" applyFont="1" applyFill="1" applyBorder="1" applyAlignment="1">
      <alignment horizontal="center"/>
    </xf>
    <xf numFmtId="167" fontId="7" fillId="2" borderId="26" xfId="0" applyNumberFormat="1" applyFont="1" applyFill="1" applyBorder="1"/>
    <xf numFmtId="167" fontId="7" fillId="2" borderId="13" xfId="0" applyNumberFormat="1" applyFont="1" applyFill="1" applyBorder="1"/>
    <xf numFmtId="167" fontId="7" fillId="2" borderId="27" xfId="0" applyNumberFormat="1" applyFont="1" applyFill="1" applyBorder="1"/>
    <xf numFmtId="168" fontId="7" fillId="2" borderId="46" xfId="0" applyNumberFormat="1" applyFont="1" applyFill="1" applyBorder="1" applyAlignment="1">
      <alignment horizontal="center"/>
    </xf>
    <xf numFmtId="167" fontId="7" fillId="2" borderId="28" xfId="0" applyNumberFormat="1" applyFont="1" applyFill="1" applyBorder="1"/>
    <xf numFmtId="167" fontId="7" fillId="2" borderId="29" xfId="0" applyNumberFormat="1" applyFont="1" applyFill="1" applyBorder="1"/>
    <xf numFmtId="167" fontId="7" fillId="2" borderId="30" xfId="0" applyNumberFormat="1" applyFont="1" applyFill="1" applyBorder="1"/>
    <xf numFmtId="0" fontId="7" fillId="2" borderId="8" xfId="0" applyFont="1" applyFill="1" applyBorder="1"/>
    <xf numFmtId="46" fontId="7" fillId="2" borderId="8" xfId="0" applyNumberFormat="1" applyFont="1" applyFill="1" applyBorder="1"/>
    <xf numFmtId="0" fontId="7" fillId="2" borderId="8" xfId="0" applyFont="1" applyFill="1" applyBorder="1" applyAlignment="1">
      <alignment horizontal="center" vertical="center"/>
    </xf>
    <xf numFmtId="0" fontId="7" fillId="2" borderId="7" xfId="0" applyFont="1" applyFill="1" applyBorder="1"/>
    <xf numFmtId="0" fontId="7" fillId="2" borderId="3" xfId="0" applyFont="1" applyFill="1" applyBorder="1"/>
    <xf numFmtId="46" fontId="7" fillId="2" borderId="3" xfId="0" applyNumberFormat="1" applyFont="1" applyFill="1" applyBorder="1"/>
    <xf numFmtId="0" fontId="7" fillId="2" borderId="3" xfId="0" applyFont="1" applyFill="1" applyBorder="1" applyAlignment="1">
      <alignment horizontal="center" vertical="center"/>
    </xf>
    <xf numFmtId="0" fontId="7" fillId="2" borderId="2" xfId="0" applyFont="1" applyFill="1" applyBorder="1"/>
    <xf numFmtId="0" fontId="7" fillId="0" borderId="0" xfId="0" applyFont="1"/>
    <xf numFmtId="0" fontId="11" fillId="2" borderId="6" xfId="0" applyFont="1" applyFill="1" applyBorder="1" applyAlignment="1">
      <alignment horizontal="center"/>
    </xf>
    <xf numFmtId="0" fontId="7" fillId="2" borderId="0" xfId="0" applyFont="1" applyFill="1" applyAlignment="1">
      <alignment horizontal="center"/>
    </xf>
    <xf numFmtId="9" fontId="11" fillId="2" borderId="0" xfId="0" applyNumberFormat="1" applyFont="1" applyFill="1" applyAlignment="1">
      <alignment horizontal="center"/>
    </xf>
    <xf numFmtId="165" fontId="11" fillId="2" borderId="5" xfId="0" applyNumberFormat="1" applyFont="1" applyFill="1" applyBorder="1" applyAlignment="1">
      <alignment horizontal="center"/>
    </xf>
    <xf numFmtId="0" fontId="12" fillId="2" borderId="0" xfId="0" applyFont="1" applyFill="1" applyAlignment="1">
      <alignment horizontal="center"/>
    </xf>
    <xf numFmtId="165" fontId="12" fillId="2" borderId="0" xfId="0" applyNumberFormat="1" applyFont="1" applyFill="1" applyAlignment="1">
      <alignment horizontal="center"/>
    </xf>
    <xf numFmtId="0" fontId="13" fillId="2" borderId="0" xfId="0" applyFont="1" applyFill="1"/>
    <xf numFmtId="9" fontId="14" fillId="2" borderId="6" xfId="0" applyNumberFormat="1" applyFont="1" applyFill="1" applyBorder="1" applyAlignment="1">
      <alignment horizontal="center"/>
    </xf>
    <xf numFmtId="9" fontId="14" fillId="2" borderId="0" xfId="0" applyNumberFormat="1" applyFont="1" applyFill="1" applyAlignment="1">
      <alignment horizontal="center"/>
    </xf>
    <xf numFmtId="9" fontId="2" fillId="2" borderId="0" xfId="0" applyNumberFormat="1" applyFont="1" applyFill="1" applyAlignment="1">
      <alignment horizontal="center"/>
    </xf>
    <xf numFmtId="0" fontId="15" fillId="2" borderId="6" xfId="0" applyFont="1" applyFill="1" applyBorder="1" applyAlignment="1">
      <alignment horizontal="center"/>
    </xf>
    <xf numFmtId="0" fontId="15" fillId="2" borderId="0" xfId="0" applyFont="1" applyFill="1" applyAlignment="1">
      <alignment horizontal="center"/>
    </xf>
    <xf numFmtId="9" fontId="15" fillId="2" borderId="0" xfId="0" applyNumberFormat="1" applyFont="1" applyFill="1" applyAlignment="1">
      <alignment horizontal="center"/>
    </xf>
    <xf numFmtId="0" fontId="16" fillId="2" borderId="6" xfId="0" applyFont="1" applyFill="1" applyBorder="1" applyAlignment="1">
      <alignment horizontal="center"/>
    </xf>
    <xf numFmtId="0" fontId="16" fillId="2" borderId="0" xfId="0" applyFont="1" applyFill="1" applyAlignment="1">
      <alignment horizontal="center"/>
    </xf>
    <xf numFmtId="165" fontId="16" fillId="2" borderId="0" xfId="0" applyNumberFormat="1" applyFont="1" applyFill="1" applyAlignment="1">
      <alignment horizontal="center"/>
    </xf>
    <xf numFmtId="0" fontId="17" fillId="2" borderId="6" xfId="0" applyFont="1" applyFill="1" applyBorder="1" applyAlignment="1">
      <alignment horizontal="center"/>
    </xf>
    <xf numFmtId="0" fontId="17" fillId="2" borderId="0" xfId="0" applyFont="1" applyFill="1" applyAlignment="1">
      <alignment horizontal="center"/>
    </xf>
    <xf numFmtId="165" fontId="17" fillId="2" borderId="0" xfId="0" applyNumberFormat="1" applyFont="1" applyFill="1" applyAlignment="1">
      <alignment horizontal="center"/>
    </xf>
    <xf numFmtId="0" fontId="2" fillId="2" borderId="6" xfId="0" applyFont="1" applyFill="1" applyBorder="1" applyAlignment="1">
      <alignment horizontal="center"/>
    </xf>
    <xf numFmtId="165" fontId="2" fillId="2" borderId="5" xfId="0" applyNumberFormat="1" applyFont="1" applyFill="1" applyBorder="1" applyAlignment="1">
      <alignment horizontal="center"/>
    </xf>
    <xf numFmtId="0" fontId="2" fillId="2" borderId="5" xfId="0" applyFont="1" applyFill="1" applyBorder="1" applyAlignment="1">
      <alignment horizontal="center"/>
    </xf>
    <xf numFmtId="0" fontId="18" fillId="2" borderId="6" xfId="0" applyFont="1" applyFill="1" applyBorder="1" applyAlignment="1">
      <alignment horizontal="center"/>
    </xf>
    <xf numFmtId="0" fontId="18" fillId="2" borderId="0" xfId="0" applyFont="1" applyFill="1" applyAlignment="1">
      <alignment horizontal="center"/>
    </xf>
    <xf numFmtId="165" fontId="18" fillId="2" borderId="0" xfId="0" applyNumberFormat="1" applyFont="1" applyFill="1" applyAlignment="1">
      <alignment horizontal="center"/>
    </xf>
    <xf numFmtId="0" fontId="18" fillId="2" borderId="5" xfId="0" applyFont="1" applyFill="1" applyBorder="1" applyAlignment="1">
      <alignment horizontal="center"/>
    </xf>
    <xf numFmtId="0" fontId="19" fillId="2" borderId="9" xfId="0" applyFont="1" applyFill="1" applyBorder="1"/>
    <xf numFmtId="165" fontId="7" fillId="2" borderId="0" xfId="0" applyNumberFormat="1" applyFont="1" applyFill="1" applyBorder="1" applyAlignment="1">
      <alignment horizontal="center"/>
    </xf>
    <xf numFmtId="165" fontId="11" fillId="2" borderId="0" xfId="0" applyNumberFormat="1" applyFont="1" applyFill="1" applyBorder="1" applyAlignment="1">
      <alignment horizontal="center"/>
    </xf>
    <xf numFmtId="46" fontId="9" fillId="9" borderId="7" xfId="0" applyNumberFormat="1" applyFont="1" applyFill="1" applyBorder="1" applyAlignment="1">
      <alignment horizontal="center"/>
    </xf>
    <xf numFmtId="46" fontId="9" fillId="9" borderId="10" xfId="0" applyNumberFormat="1" applyFont="1" applyFill="1" applyBorder="1" applyAlignment="1">
      <alignment horizontal="center"/>
    </xf>
    <xf numFmtId="0" fontId="9" fillId="9" borderId="9" xfId="0" applyFont="1" applyFill="1" applyBorder="1" applyAlignment="1">
      <alignment horizontal="right"/>
    </xf>
    <xf numFmtId="0" fontId="9" fillId="10" borderId="9" xfId="0" applyFont="1" applyFill="1" applyBorder="1" applyAlignment="1">
      <alignment horizontal="right"/>
    </xf>
    <xf numFmtId="46" fontId="7" fillId="10" borderId="13" xfId="0" applyNumberFormat="1" applyFont="1" applyFill="1" applyBorder="1" applyAlignment="1">
      <alignment horizontal="center"/>
    </xf>
    <xf numFmtId="46" fontId="7" fillId="10" borderId="32" xfId="0" applyNumberFormat="1" applyFont="1" applyFill="1" applyBorder="1" applyAlignment="1">
      <alignment horizontal="center"/>
    </xf>
    <xf numFmtId="0" fontId="9" fillId="11" borderId="9" xfId="0" applyFont="1" applyFill="1" applyBorder="1" applyAlignment="1">
      <alignment horizontal="right"/>
    </xf>
    <xf numFmtId="46" fontId="7" fillId="11" borderId="13" xfId="0" applyNumberFormat="1" applyFont="1" applyFill="1" applyBorder="1" applyAlignment="1">
      <alignment horizontal="center"/>
    </xf>
    <xf numFmtId="0" fontId="9" fillId="12" borderId="4" xfId="0" applyFont="1" applyFill="1" applyBorder="1" applyAlignment="1">
      <alignment horizontal="right"/>
    </xf>
    <xf numFmtId="46" fontId="7" fillId="12" borderId="27" xfId="0" applyNumberFormat="1" applyFont="1" applyFill="1" applyBorder="1" applyAlignment="1">
      <alignment horizontal="center"/>
    </xf>
    <xf numFmtId="0" fontId="0" fillId="2" borderId="13" xfId="0" applyFill="1" applyBorder="1" applyAlignment="1">
      <alignment wrapText="1"/>
    </xf>
    <xf numFmtId="0" fontId="4" fillId="0" borderId="13" xfId="0" applyFont="1" applyBorder="1" applyAlignment="1">
      <alignment horizontal="center" vertical="center"/>
    </xf>
    <xf numFmtId="0" fontId="1" fillId="2" borderId="13" xfId="0" applyFont="1" applyFill="1" applyBorder="1" applyAlignment="1">
      <alignment horizontal="center" vertical="center"/>
    </xf>
    <xf numFmtId="0" fontId="0" fillId="2" borderId="13" xfId="0" applyFill="1" applyBorder="1" applyAlignment="1">
      <alignment vertical="center" wrapText="1"/>
    </xf>
    <xf numFmtId="0" fontId="7" fillId="2" borderId="0" xfId="0" quotePrefix="1" applyFont="1" applyFill="1" applyBorder="1" applyAlignment="1">
      <alignment vertical="center"/>
    </xf>
    <xf numFmtId="0" fontId="7" fillId="2" borderId="21" xfId="0" quotePrefix="1" applyFont="1" applyFill="1" applyBorder="1" applyAlignment="1">
      <alignment horizontal="center"/>
    </xf>
    <xf numFmtId="0" fontId="9" fillId="0" borderId="21" xfId="0" applyFont="1" applyFill="1" applyBorder="1" applyAlignment="1">
      <alignment horizontal="center"/>
    </xf>
    <xf numFmtId="0" fontId="9" fillId="2" borderId="21" xfId="0" applyFont="1" applyFill="1" applyBorder="1" applyAlignment="1">
      <alignment horizontal="center"/>
    </xf>
    <xf numFmtId="0" fontId="8" fillId="2" borderId="6" xfId="0" applyFont="1" applyFill="1" applyBorder="1" applyAlignment="1">
      <alignment horizontal="center"/>
    </xf>
    <xf numFmtId="0" fontId="21" fillId="2" borderId="6" xfId="0" applyFont="1" applyFill="1" applyBorder="1" applyAlignment="1">
      <alignment horizontal="center"/>
    </xf>
    <xf numFmtId="0" fontId="22" fillId="2" borderId="6" xfId="0" applyFont="1" applyFill="1" applyBorder="1" applyAlignment="1">
      <alignment horizontal="center"/>
    </xf>
    <xf numFmtId="0" fontId="23" fillId="2" borderId="6" xfId="0" applyFont="1" applyFill="1" applyBorder="1" applyAlignment="1">
      <alignment horizontal="center"/>
    </xf>
    <xf numFmtId="169" fontId="13" fillId="2" borderId="0" xfId="0" applyNumberFormat="1" applyFont="1" applyFill="1"/>
    <xf numFmtId="0" fontId="10" fillId="2" borderId="0" xfId="0" applyFont="1" applyFill="1" applyAlignment="1">
      <alignment horizontal="center"/>
    </xf>
    <xf numFmtId="0" fontId="10" fillId="2" borderId="5" xfId="0" applyFont="1" applyFill="1" applyBorder="1" applyAlignment="1">
      <alignment horizontal="center"/>
    </xf>
    <xf numFmtId="0" fontId="10" fillId="2" borderId="6" xfId="0" applyFont="1" applyFill="1" applyBorder="1" applyAlignment="1">
      <alignment horizontal="center"/>
    </xf>
    <xf numFmtId="0" fontId="7" fillId="2" borderId="0" xfId="0" applyFont="1" applyFill="1" applyAlignment="1">
      <alignment horizontal="center"/>
    </xf>
    <xf numFmtId="0" fontId="11" fillId="2" borderId="0" xfId="0" applyFont="1" applyFill="1" applyAlignment="1">
      <alignment horizontal="center"/>
    </xf>
    <xf numFmtId="0" fontId="7" fillId="2" borderId="6" xfId="0" applyFont="1" applyFill="1" applyBorder="1" applyAlignment="1">
      <alignment horizontal="center"/>
    </xf>
    <xf numFmtId="0" fontId="7" fillId="2" borderId="5" xfId="0" applyFont="1" applyFill="1" applyBorder="1" applyAlignment="1">
      <alignment horizontal="center"/>
    </xf>
    <xf numFmtId="0" fontId="2" fillId="2" borderId="0" xfId="0" applyFont="1" applyFill="1" applyAlignment="1">
      <alignment horizontal="center"/>
    </xf>
    <xf numFmtId="0" fontId="20" fillId="4" borderId="0" xfId="1" applyFont="1" applyFill="1" applyBorder="1" applyAlignment="1">
      <alignment horizontal="center" vertical="center" wrapText="1"/>
    </xf>
    <xf numFmtId="0" fontId="20" fillId="4" borderId="12" xfId="1" applyFont="1" applyFill="1" applyBorder="1" applyAlignment="1">
      <alignment horizontal="center" vertical="center" wrapText="1"/>
    </xf>
    <xf numFmtId="166" fontId="3" fillId="3" borderId="11" xfId="0" applyNumberFormat="1" applyFont="1" applyFill="1" applyBorder="1" applyAlignment="1">
      <alignment horizontal="center"/>
    </xf>
    <xf numFmtId="166" fontId="3" fillId="3" borderId="1" xfId="0" applyNumberFormat="1" applyFont="1" applyFill="1" applyBorder="1" applyAlignment="1">
      <alignment horizontal="center"/>
    </xf>
    <xf numFmtId="166" fontId="3" fillId="3" borderId="10" xfId="0" applyNumberFormat="1" applyFont="1" applyFill="1" applyBorder="1" applyAlignment="1">
      <alignment horizontal="center"/>
    </xf>
    <xf numFmtId="0" fontId="9" fillId="14" borderId="9" xfId="0" applyFont="1" applyFill="1" applyBorder="1" applyAlignment="1">
      <alignment horizontal="center"/>
    </xf>
    <xf numFmtId="0" fontId="9" fillId="14" borderId="8" xfId="0" applyFont="1" applyFill="1" applyBorder="1" applyAlignment="1">
      <alignment horizontal="center"/>
    </xf>
    <xf numFmtId="0" fontId="9" fillId="14" borderId="7" xfId="0" applyFont="1" applyFill="1" applyBorder="1" applyAlignment="1">
      <alignment horizontal="center"/>
    </xf>
    <xf numFmtId="0" fontId="9" fillId="15" borderId="9" xfId="0" applyFont="1" applyFill="1" applyBorder="1" applyAlignment="1">
      <alignment horizontal="center"/>
    </xf>
    <xf numFmtId="0" fontId="9" fillId="15" borderId="8" xfId="0" applyFont="1" applyFill="1" applyBorder="1" applyAlignment="1">
      <alignment horizontal="center"/>
    </xf>
    <xf numFmtId="0" fontId="9" fillId="15" borderId="7" xfId="0" applyFont="1" applyFill="1" applyBorder="1" applyAlignment="1">
      <alignment horizontal="center"/>
    </xf>
    <xf numFmtId="0" fontId="9" fillId="7" borderId="9" xfId="0" applyFont="1" applyFill="1" applyBorder="1" applyAlignment="1">
      <alignment horizontal="center"/>
    </xf>
    <xf numFmtId="0" fontId="9" fillId="7" borderId="8" xfId="0" applyFont="1" applyFill="1" applyBorder="1" applyAlignment="1">
      <alignment horizontal="center"/>
    </xf>
    <xf numFmtId="0" fontId="9" fillId="7" borderId="7" xfId="0" applyFont="1" applyFill="1" applyBorder="1" applyAlignment="1">
      <alignment horizontal="center"/>
    </xf>
    <xf numFmtId="0" fontId="10" fillId="2" borderId="6" xfId="0" applyFont="1" applyFill="1" applyBorder="1" applyAlignment="1">
      <alignment horizontal="center"/>
    </xf>
    <xf numFmtId="0" fontId="10" fillId="2" borderId="0" xfId="0" applyFont="1" applyFill="1" applyAlignment="1">
      <alignment horizontal="center"/>
    </xf>
    <xf numFmtId="0" fontId="10" fillId="2" borderId="5" xfId="0" applyFont="1" applyFill="1" applyBorder="1" applyAlignment="1">
      <alignment horizontal="center"/>
    </xf>
    <xf numFmtId="0" fontId="10" fillId="2" borderId="0" xfId="0" applyFont="1" applyFill="1" applyBorder="1" applyAlignment="1">
      <alignment horizontal="center"/>
    </xf>
    <xf numFmtId="0" fontId="7" fillId="2" borderId="4" xfId="0" applyFont="1" applyFill="1" applyBorder="1" applyAlignment="1">
      <alignment horizontal="center"/>
    </xf>
    <xf numFmtId="0" fontId="7" fillId="2" borderId="3" xfId="0" applyFont="1" applyFill="1" applyBorder="1" applyAlignment="1">
      <alignment horizontal="center"/>
    </xf>
    <xf numFmtId="0" fontId="7" fillId="2" borderId="2" xfId="0" applyFont="1" applyFill="1" applyBorder="1" applyAlignment="1">
      <alignment horizontal="center"/>
    </xf>
    <xf numFmtId="0" fontId="13" fillId="2" borderId="1" xfId="0" applyFont="1" applyFill="1" applyBorder="1" applyAlignment="1">
      <alignment horizontal="center"/>
    </xf>
    <xf numFmtId="164" fontId="13" fillId="2" borderId="1" xfId="0" applyNumberFormat="1" applyFont="1" applyFill="1" applyBorder="1" applyAlignment="1">
      <alignment horizontal="center"/>
    </xf>
    <xf numFmtId="0" fontId="9" fillId="13" borderId="9" xfId="0" applyFont="1" applyFill="1" applyBorder="1" applyAlignment="1">
      <alignment horizontal="center"/>
    </xf>
    <xf numFmtId="0" fontId="9" fillId="13" borderId="8" xfId="0" applyFont="1" applyFill="1" applyBorder="1" applyAlignment="1">
      <alignment horizontal="center"/>
    </xf>
    <xf numFmtId="0" fontId="9" fillId="13" borderId="7" xfId="0" applyFont="1" applyFill="1" applyBorder="1" applyAlignment="1">
      <alignment horizontal="center"/>
    </xf>
    <xf numFmtId="0" fontId="10" fillId="2" borderId="4" xfId="0" applyFont="1" applyFill="1" applyBorder="1" applyAlignment="1">
      <alignment horizontal="center"/>
    </xf>
    <xf numFmtId="0" fontId="10" fillId="2" borderId="3" xfId="0" applyFont="1" applyFill="1" applyBorder="1" applyAlignment="1">
      <alignment horizontal="center"/>
    </xf>
    <xf numFmtId="0" fontId="10" fillId="2" borderId="2" xfId="0" applyFont="1" applyFill="1" applyBorder="1" applyAlignment="1">
      <alignment horizontal="center"/>
    </xf>
    <xf numFmtId="0" fontId="9" fillId="8" borderId="9" xfId="0" applyFont="1" applyFill="1" applyBorder="1" applyAlignment="1">
      <alignment horizontal="center"/>
    </xf>
    <xf numFmtId="0" fontId="9" fillId="8" borderId="8" xfId="0" applyFont="1" applyFill="1" applyBorder="1" applyAlignment="1">
      <alignment horizontal="center"/>
    </xf>
    <xf numFmtId="0" fontId="9" fillId="8" borderId="7" xfId="0" applyFont="1" applyFill="1" applyBorder="1" applyAlignment="1">
      <alignment horizontal="center"/>
    </xf>
    <xf numFmtId="0" fontId="9" fillId="2" borderId="9" xfId="0" applyFont="1" applyFill="1" applyBorder="1" applyAlignment="1">
      <alignment horizontal="center"/>
    </xf>
    <xf numFmtId="0" fontId="9" fillId="2" borderId="8" xfId="0" applyFont="1" applyFill="1" applyBorder="1" applyAlignment="1">
      <alignment horizontal="center"/>
    </xf>
    <xf numFmtId="0" fontId="9" fillId="2" borderId="7" xfId="0" applyFont="1" applyFill="1" applyBorder="1" applyAlignment="1">
      <alignment horizontal="center"/>
    </xf>
    <xf numFmtId="0" fontId="7" fillId="2" borderId="0" xfId="0" applyFont="1" applyFill="1" applyAlignment="1">
      <alignment horizontal="center"/>
    </xf>
    <xf numFmtId="0" fontId="2" fillId="2" borderId="0" xfId="0" applyFont="1" applyFill="1" applyAlignment="1">
      <alignment horizontal="center"/>
    </xf>
    <xf numFmtId="0" fontId="10" fillId="2" borderId="9" xfId="0" applyFont="1" applyFill="1" applyBorder="1" applyAlignment="1">
      <alignment horizontal="center"/>
    </xf>
    <xf numFmtId="0" fontId="10" fillId="2" borderId="8" xfId="0" applyFont="1" applyFill="1" applyBorder="1" applyAlignment="1">
      <alignment horizontal="center"/>
    </xf>
    <xf numFmtId="0" fontId="10" fillId="2" borderId="7" xfId="0" applyFont="1" applyFill="1" applyBorder="1" applyAlignment="1">
      <alignment horizontal="center"/>
    </xf>
    <xf numFmtId="0" fontId="10" fillId="2" borderId="6" xfId="0" quotePrefix="1" applyFont="1" applyFill="1" applyBorder="1" applyAlignment="1">
      <alignment horizontal="center"/>
    </xf>
    <xf numFmtId="0" fontId="7" fillId="2" borderId="9" xfId="0" applyFont="1" applyFill="1" applyBorder="1" applyAlignment="1">
      <alignment horizontal="center"/>
    </xf>
    <xf numFmtId="0" fontId="7" fillId="2" borderId="8" xfId="0" applyFont="1" applyFill="1" applyBorder="1" applyAlignment="1">
      <alignment horizontal="center"/>
    </xf>
    <xf numFmtId="0" fontId="7" fillId="2" borderId="7" xfId="0" applyFont="1" applyFill="1" applyBorder="1" applyAlignment="1">
      <alignment horizontal="center"/>
    </xf>
    <xf numFmtId="0" fontId="11" fillId="2" borderId="0" xfId="0" applyFont="1" applyFill="1" applyAlignment="1">
      <alignment horizontal="center"/>
    </xf>
    <xf numFmtId="0" fontId="10" fillId="2" borderId="11" xfId="0" applyFont="1" applyFill="1" applyBorder="1" applyAlignment="1">
      <alignment horizontal="center" vertical="center" wrapText="1"/>
    </xf>
    <xf numFmtId="0" fontId="10" fillId="2" borderId="1"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0" xfId="0" applyFont="1" applyFill="1" applyAlignment="1">
      <alignment horizontal="center" vertical="center"/>
    </xf>
    <xf numFmtId="0" fontId="10" fillId="2" borderId="5"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xf>
    <xf numFmtId="0" fontId="9" fillId="16" borderId="9" xfId="0" applyFont="1" applyFill="1" applyBorder="1" applyAlignment="1">
      <alignment horizontal="center"/>
    </xf>
    <xf numFmtId="0" fontId="9" fillId="16" borderId="8" xfId="0" applyFont="1" applyFill="1" applyBorder="1" applyAlignment="1">
      <alignment horizontal="center"/>
    </xf>
    <xf numFmtId="0" fontId="9" fillId="16" borderId="7" xfId="0" applyFont="1" applyFill="1" applyBorder="1" applyAlignment="1">
      <alignment horizontal="center"/>
    </xf>
    <xf numFmtId="0" fontId="9" fillId="18" borderId="9" xfId="0" applyFont="1" applyFill="1" applyBorder="1" applyAlignment="1">
      <alignment horizontal="center"/>
    </xf>
    <xf numFmtId="0" fontId="9" fillId="18" borderId="8" xfId="0" applyFont="1" applyFill="1" applyBorder="1" applyAlignment="1">
      <alignment horizontal="center"/>
    </xf>
    <xf numFmtId="0" fontId="9" fillId="18" borderId="7" xfId="0" applyFont="1" applyFill="1" applyBorder="1" applyAlignment="1">
      <alignment horizontal="center"/>
    </xf>
    <xf numFmtId="0" fontId="9" fillId="17" borderId="9" xfId="0" applyFont="1" applyFill="1" applyBorder="1" applyAlignment="1">
      <alignment horizontal="center"/>
    </xf>
    <xf numFmtId="0" fontId="9" fillId="17" borderId="8" xfId="0" applyFont="1" applyFill="1" applyBorder="1" applyAlignment="1">
      <alignment horizontal="center"/>
    </xf>
    <xf numFmtId="0" fontId="9" fillId="17" borderId="7" xfId="0" applyFont="1" applyFill="1" applyBorder="1" applyAlignment="1">
      <alignment horizontal="center"/>
    </xf>
    <xf numFmtId="0" fontId="7" fillId="2" borderId="23"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2" borderId="0"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9" fillId="2" borderId="18" xfId="0" applyFont="1" applyFill="1" applyBorder="1" applyAlignment="1">
      <alignment horizontal="center" vertical="center" wrapText="1"/>
    </xf>
    <xf numFmtId="0" fontId="7" fillId="8" borderId="20" xfId="0" applyFont="1" applyFill="1" applyBorder="1" applyAlignment="1">
      <alignment horizontal="center" vertical="center" wrapText="1"/>
    </xf>
    <xf numFmtId="0" fontId="7" fillId="8" borderId="21" xfId="0" applyFont="1" applyFill="1" applyBorder="1" applyAlignment="1">
      <alignment horizontal="center" vertical="center" wrapText="1"/>
    </xf>
    <xf numFmtId="0" fontId="7" fillId="8" borderId="22"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9"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xf numFmtId="0" fontId="2" fillId="2" borderId="6" xfId="0" applyFont="1" applyFill="1" applyBorder="1" applyAlignment="1">
      <alignment horizontal="center"/>
    </xf>
    <xf numFmtId="0" fontId="2" fillId="2" borderId="0" xfId="0" applyFont="1" applyFill="1" applyBorder="1" applyAlignment="1">
      <alignment horizontal="center"/>
    </xf>
    <xf numFmtId="0" fontId="2" fillId="2" borderId="5" xfId="0" applyFont="1" applyFill="1" applyBorder="1" applyAlignment="1">
      <alignment horizontal="center"/>
    </xf>
    <xf numFmtId="0" fontId="9" fillId="19" borderId="5" xfId="0" applyFont="1" applyFill="1" applyBorder="1" applyAlignment="1">
      <alignment horizontal="center" vertical="center"/>
    </xf>
    <xf numFmtId="0" fontId="9" fillId="20" borderId="5" xfId="0" applyFont="1" applyFill="1" applyBorder="1" applyAlignment="1">
      <alignment horizontal="center" vertical="center"/>
    </xf>
    <xf numFmtId="0" fontId="9" fillId="10" borderId="5" xfId="0" applyFont="1" applyFill="1" applyBorder="1" applyAlignment="1">
      <alignment horizontal="center" vertical="center"/>
    </xf>
    <xf numFmtId="0" fontId="9" fillId="9" borderId="5" xfId="0" applyFont="1" applyFill="1" applyBorder="1" applyAlignment="1">
      <alignment horizontal="center" vertical="center"/>
    </xf>
    <xf numFmtId="0" fontId="9" fillId="9" borderId="9" xfId="0" applyFont="1" applyFill="1" applyBorder="1" applyAlignment="1">
      <alignment horizontal="center"/>
    </xf>
    <xf numFmtId="0" fontId="9" fillId="9" borderId="8" xfId="0" applyFont="1" applyFill="1" applyBorder="1" applyAlignment="1">
      <alignment horizontal="center"/>
    </xf>
    <xf numFmtId="0" fontId="9" fillId="9" borderId="7" xfId="0" applyFont="1" applyFill="1" applyBorder="1" applyAlignment="1">
      <alignment horizont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9" fontId="7" fillId="2" borderId="6" xfId="0" applyNumberFormat="1" applyFont="1" applyFill="1" applyBorder="1" applyAlignment="1">
      <alignment horizontal="center" vertical="center" wrapText="1"/>
    </xf>
    <xf numFmtId="9" fontId="7" fillId="2" borderId="0"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0" fontId="16" fillId="2" borderId="6" xfId="0" applyFont="1" applyFill="1" applyBorder="1" applyAlignment="1">
      <alignment horizontal="center"/>
    </xf>
    <xf numFmtId="0" fontId="16" fillId="2" borderId="0" xfId="0" applyFont="1" applyFill="1" applyAlignment="1">
      <alignment horizontal="center"/>
    </xf>
    <xf numFmtId="0" fontId="16" fillId="2" borderId="5" xfId="0" applyFont="1" applyFill="1" applyBorder="1" applyAlignment="1">
      <alignment horizontal="center"/>
    </xf>
    <xf numFmtId="169" fontId="19" fillId="2" borderId="7" xfId="0" applyNumberFormat="1" applyFont="1" applyFill="1" applyBorder="1"/>
  </cellXfs>
  <cellStyles count="2">
    <cellStyle name="Normal" xfId="0" builtinId="0"/>
    <cellStyle name="Normal 2" xfId="1" xr:uid="{CED3B93E-B767-4268-B884-A8EE86412F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37</xdr:col>
      <xdr:colOff>219272</xdr:colOff>
      <xdr:row>0</xdr:row>
      <xdr:rowOff>47625</xdr:rowOff>
    </xdr:from>
    <xdr:ext cx="1043198" cy="742950"/>
    <xdr:pic>
      <xdr:nvPicPr>
        <xdr:cNvPr id="2" name="Image 1" descr="Logo">
          <a:extLst>
            <a:ext uri="{FF2B5EF4-FFF2-40B4-BE49-F238E27FC236}">
              <a16:creationId xmlns:a16="http://schemas.microsoft.com/office/drawing/2014/main" id="{D12A22B9-1B4F-4693-81AF-322CCFA955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0972" y="47625"/>
          <a:ext cx="1043198" cy="7429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424815</xdr:colOff>
      <xdr:row>5</xdr:row>
      <xdr:rowOff>160020</xdr:rowOff>
    </xdr:to>
    <xdr:pic>
      <xdr:nvPicPr>
        <xdr:cNvPr id="2" name="Picture 26">
          <a:extLst>
            <a:ext uri="{FF2B5EF4-FFF2-40B4-BE49-F238E27FC236}">
              <a16:creationId xmlns:a16="http://schemas.microsoft.com/office/drawing/2014/main" id="{3C6D8E16-FBCE-41CD-BB09-DE60E7DDE6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320165" cy="10077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78E4-68D2-4070-8FA5-9AC75B288ACE}">
  <sheetPr>
    <tabColor rgb="FF00B050"/>
    <pageSetUpPr fitToPage="1"/>
  </sheetPr>
  <dimension ref="A1:BT162"/>
  <sheetViews>
    <sheetView tabSelected="1" workbookViewId="0"/>
  </sheetViews>
  <sheetFormatPr baseColWidth="10" defaultColWidth="6" defaultRowHeight="12.75" x14ac:dyDescent="0.2"/>
  <cols>
    <col min="1" max="1" width="3" style="104" bestFit="1" customWidth="1"/>
    <col min="2" max="4" width="2.140625" style="104" customWidth="1"/>
    <col min="5" max="5" width="5.7109375" style="104" bestFit="1" customWidth="1"/>
    <col min="6" max="6" width="5.28515625" style="104" bestFit="1" customWidth="1"/>
    <col min="7" max="7" width="2" style="104" bestFit="1" customWidth="1"/>
    <col min="8" max="8" width="5.28515625" style="104" bestFit="1" customWidth="1"/>
    <col min="9" max="11" width="2.140625" style="104" customWidth="1"/>
    <col min="12" max="12" width="5.140625" style="104" bestFit="1" customWidth="1"/>
    <col min="13" max="13" width="2" style="104" bestFit="1" customWidth="1"/>
    <col min="14" max="20" width="5.85546875" style="104" bestFit="1" customWidth="1"/>
    <col min="21" max="21" width="5.28515625" style="104" bestFit="1" customWidth="1"/>
    <col min="22" max="31" width="3.140625" style="104" customWidth="1"/>
    <col min="32" max="32" width="5.140625" style="104" bestFit="1" customWidth="1"/>
    <col min="33" max="33" width="2" style="104" bestFit="1" customWidth="1"/>
    <col min="34" max="34" width="7.7109375" style="104" bestFit="1" customWidth="1"/>
    <col min="35" max="35" width="7.28515625" style="104" bestFit="1" customWidth="1"/>
    <col min="36" max="36" width="5.28515625" style="104" bestFit="1" customWidth="1"/>
    <col min="37" max="37" width="2" style="104" bestFit="1" customWidth="1"/>
    <col min="38" max="38" width="5.28515625" style="104" bestFit="1" customWidth="1"/>
    <col min="39" max="40" width="5.85546875" style="104" bestFit="1" customWidth="1"/>
    <col min="41" max="41" width="5.28515625" style="104" bestFit="1" customWidth="1"/>
    <col min="42" max="44" width="5.140625" style="104" customWidth="1"/>
    <col min="45" max="45" width="5.7109375" style="104" bestFit="1" customWidth="1"/>
    <col min="46" max="46" width="5.28515625" style="104" bestFit="1" customWidth="1"/>
    <col min="47" max="47" width="2" style="104" bestFit="1" customWidth="1"/>
    <col min="48" max="48" width="5.28515625" style="104" bestFit="1" customWidth="1"/>
    <col min="49" max="51" width="5.140625" style="104" customWidth="1"/>
    <col min="52" max="52" width="5.140625" style="104" bestFit="1" customWidth="1"/>
    <col min="53" max="53" width="2" style="104" bestFit="1" customWidth="1"/>
    <col min="54" max="56" width="5.85546875" style="104" bestFit="1" customWidth="1"/>
    <col min="57" max="57" width="2" style="104" bestFit="1" customWidth="1"/>
    <col min="58" max="58" width="5.28515625" style="104" bestFit="1" customWidth="1"/>
    <col min="59" max="59" width="4.7109375" style="104" bestFit="1" customWidth="1"/>
    <col min="60" max="60" width="3.5703125" style="104" bestFit="1" customWidth="1"/>
    <col min="61" max="61" width="5.28515625" style="104" bestFit="1" customWidth="1"/>
    <col min="62" max="62" width="5.140625" style="104" bestFit="1" customWidth="1"/>
    <col min="63" max="63" width="2" style="104" bestFit="1" customWidth="1"/>
    <col min="64" max="66" width="5.85546875" style="104" bestFit="1" customWidth="1"/>
    <col min="67" max="67" width="2" style="104" bestFit="1" customWidth="1"/>
    <col min="68" max="68" width="5.28515625" style="104" bestFit="1" customWidth="1"/>
    <col min="69" max="69" width="4.7109375" style="104" bestFit="1" customWidth="1"/>
    <col min="70" max="70" width="3.5703125" style="104" bestFit="1" customWidth="1"/>
    <col min="71" max="71" width="5.28515625" style="104" bestFit="1" customWidth="1"/>
    <col min="72" max="72" width="6" style="7"/>
    <col min="73" max="16384" width="6" style="104"/>
  </cols>
  <sheetData>
    <row r="1" spans="1:71" ht="15.75" customHeight="1" x14ac:dyDescent="0.2">
      <c r="A1" s="7"/>
      <c r="B1" s="7"/>
      <c r="C1" s="7"/>
      <c r="D1" s="7"/>
      <c r="E1" s="7"/>
      <c r="F1" s="165" t="s">
        <v>23</v>
      </c>
      <c r="G1" s="165"/>
      <c r="H1" s="165"/>
      <c r="I1" s="165"/>
      <c r="J1" s="165"/>
      <c r="K1" s="165"/>
      <c r="L1" s="165"/>
      <c r="M1" s="165"/>
      <c r="N1" s="165"/>
      <c r="O1" s="165"/>
      <c r="P1" s="165"/>
      <c r="Q1" s="165"/>
      <c r="R1" s="165"/>
      <c r="S1" s="165"/>
      <c r="T1" s="165"/>
      <c r="U1" s="165"/>
      <c r="V1" s="165"/>
      <c r="W1" s="165"/>
      <c r="X1" s="165"/>
      <c r="Y1" s="165"/>
      <c r="Z1" s="165"/>
      <c r="AA1" s="165"/>
      <c r="AB1" s="165"/>
      <c r="AC1" s="165"/>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row>
    <row r="2" spans="1:71" ht="12.75" customHeight="1" x14ac:dyDescent="0.2">
      <c r="A2" s="7"/>
      <c r="B2" s="7"/>
      <c r="C2" s="7"/>
      <c r="D2" s="7"/>
      <c r="E2" s="7"/>
      <c r="F2" s="165"/>
      <c r="G2" s="165"/>
      <c r="H2" s="165"/>
      <c r="I2" s="165"/>
      <c r="J2" s="165"/>
      <c r="K2" s="165"/>
      <c r="L2" s="165"/>
      <c r="M2" s="165"/>
      <c r="N2" s="165"/>
      <c r="O2" s="165"/>
      <c r="P2" s="165"/>
      <c r="Q2" s="165"/>
      <c r="R2" s="165"/>
      <c r="S2" s="165"/>
      <c r="T2" s="165"/>
      <c r="U2" s="165"/>
      <c r="V2" s="165"/>
      <c r="W2" s="165"/>
      <c r="X2" s="165"/>
      <c r="Y2" s="165"/>
      <c r="Z2" s="165"/>
      <c r="AA2" s="165"/>
      <c r="AB2" s="165"/>
      <c r="AC2" s="165"/>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row>
    <row r="3" spans="1:71" ht="20.25" customHeight="1" x14ac:dyDescent="0.3">
      <c r="A3" s="7"/>
      <c r="B3" s="7"/>
      <c r="C3" s="7"/>
      <c r="D3" s="7"/>
      <c r="E3" s="7"/>
      <c r="F3" s="165"/>
      <c r="G3" s="165"/>
      <c r="H3" s="165"/>
      <c r="I3" s="165"/>
      <c r="J3" s="165"/>
      <c r="K3" s="165"/>
      <c r="L3" s="165"/>
      <c r="M3" s="165"/>
      <c r="N3" s="165"/>
      <c r="O3" s="165"/>
      <c r="P3" s="165"/>
      <c r="Q3" s="165"/>
      <c r="R3" s="165"/>
      <c r="S3" s="165"/>
      <c r="T3" s="165"/>
      <c r="U3" s="165"/>
      <c r="V3" s="165"/>
      <c r="W3" s="165"/>
      <c r="X3" s="165"/>
      <c r="Y3" s="165"/>
      <c r="Z3" s="165"/>
      <c r="AA3" s="165"/>
      <c r="AB3" s="165"/>
      <c r="AC3" s="165"/>
      <c r="AD3" s="7"/>
      <c r="AE3" s="7"/>
      <c r="AF3" s="7"/>
      <c r="AG3" s="7"/>
      <c r="AH3" s="131" t="s">
        <v>7</v>
      </c>
      <c r="AI3" s="264">
        <v>15.5</v>
      </c>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row>
    <row r="4" spans="1:71" ht="12.75" customHeight="1" x14ac:dyDescent="0.2">
      <c r="A4" s="7"/>
      <c r="B4" s="7"/>
      <c r="C4" s="7"/>
      <c r="D4" s="7"/>
      <c r="E4" s="7"/>
      <c r="F4" s="166"/>
      <c r="G4" s="166"/>
      <c r="H4" s="166"/>
      <c r="I4" s="166"/>
      <c r="J4" s="166"/>
      <c r="K4" s="166"/>
      <c r="L4" s="166"/>
      <c r="M4" s="166"/>
      <c r="N4" s="166"/>
      <c r="O4" s="166"/>
      <c r="P4" s="166"/>
      <c r="Q4" s="166"/>
      <c r="R4" s="166"/>
      <c r="S4" s="166"/>
      <c r="T4" s="166"/>
      <c r="U4" s="166"/>
      <c r="V4" s="166"/>
      <c r="W4" s="166"/>
      <c r="X4" s="166"/>
      <c r="Y4" s="166"/>
      <c r="Z4" s="166"/>
      <c r="AA4" s="166"/>
      <c r="AB4" s="166"/>
      <c r="AC4" s="166"/>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row>
    <row r="5" spans="1:71" s="7" customFormat="1" x14ac:dyDescent="0.2"/>
    <row r="6" spans="1:71" s="7" customFormat="1" x14ac:dyDescent="0.2">
      <c r="D6" s="104"/>
    </row>
    <row r="7" spans="1:71" s="7" customFormat="1" x14ac:dyDescent="0.2"/>
    <row r="8" spans="1:71" x14ac:dyDescent="0.2">
      <c r="A8" s="249">
        <v>1</v>
      </c>
      <c r="B8" s="167">
        <v>45754</v>
      </c>
      <c r="C8" s="168"/>
      <c r="D8" s="168"/>
      <c r="E8" s="168"/>
      <c r="F8" s="168"/>
      <c r="G8" s="168"/>
      <c r="H8" s="168"/>
      <c r="I8" s="168"/>
      <c r="J8" s="168"/>
      <c r="K8" s="169"/>
      <c r="L8" s="167">
        <f>B8+1</f>
        <v>45755</v>
      </c>
      <c r="M8" s="168"/>
      <c r="N8" s="168"/>
      <c r="O8" s="168"/>
      <c r="P8" s="168"/>
      <c r="Q8" s="168"/>
      <c r="R8" s="168"/>
      <c r="S8" s="168"/>
      <c r="T8" s="168"/>
      <c r="U8" s="169"/>
      <c r="V8" s="167">
        <f>L8+1</f>
        <v>45756</v>
      </c>
      <c r="W8" s="168"/>
      <c r="X8" s="168"/>
      <c r="Y8" s="168"/>
      <c r="Z8" s="168"/>
      <c r="AA8" s="168"/>
      <c r="AB8" s="168"/>
      <c r="AC8" s="168"/>
      <c r="AD8" s="168"/>
      <c r="AE8" s="169"/>
      <c r="AF8" s="167">
        <f>V8+1</f>
        <v>45757</v>
      </c>
      <c r="AG8" s="168"/>
      <c r="AH8" s="168"/>
      <c r="AI8" s="168"/>
      <c r="AJ8" s="168"/>
      <c r="AK8" s="168"/>
      <c r="AL8" s="168"/>
      <c r="AM8" s="168"/>
      <c r="AN8" s="168"/>
      <c r="AO8" s="169"/>
      <c r="AP8" s="167">
        <f>AF8+1</f>
        <v>45758</v>
      </c>
      <c r="AQ8" s="168"/>
      <c r="AR8" s="168"/>
      <c r="AS8" s="168"/>
      <c r="AT8" s="168"/>
      <c r="AU8" s="168"/>
      <c r="AV8" s="168"/>
      <c r="AW8" s="168"/>
      <c r="AX8" s="168"/>
      <c r="AY8" s="169"/>
      <c r="AZ8" s="167">
        <f>AP8+1</f>
        <v>45759</v>
      </c>
      <c r="BA8" s="168"/>
      <c r="BB8" s="168"/>
      <c r="BC8" s="168"/>
      <c r="BD8" s="168"/>
      <c r="BE8" s="168"/>
      <c r="BF8" s="168"/>
      <c r="BG8" s="168"/>
      <c r="BH8" s="168"/>
      <c r="BI8" s="169"/>
      <c r="BJ8" s="167">
        <f>AZ8+1</f>
        <v>45760</v>
      </c>
      <c r="BK8" s="168"/>
      <c r="BL8" s="168"/>
      <c r="BM8" s="168"/>
      <c r="BN8" s="168"/>
      <c r="BO8" s="168"/>
      <c r="BP8" s="168"/>
      <c r="BQ8" s="168"/>
      <c r="BR8" s="168"/>
      <c r="BS8" s="169"/>
    </row>
    <row r="9" spans="1:71" x14ac:dyDescent="0.2">
      <c r="A9" s="249"/>
      <c r="B9" s="170" t="s">
        <v>14</v>
      </c>
      <c r="C9" s="171"/>
      <c r="D9" s="171"/>
      <c r="E9" s="171"/>
      <c r="F9" s="171"/>
      <c r="G9" s="171"/>
      <c r="H9" s="171"/>
      <c r="I9" s="171"/>
      <c r="J9" s="171"/>
      <c r="K9" s="172"/>
      <c r="L9" s="222" t="s">
        <v>2</v>
      </c>
      <c r="M9" s="223"/>
      <c r="N9" s="223"/>
      <c r="O9" s="223"/>
      <c r="P9" s="223"/>
      <c r="Q9" s="223"/>
      <c r="R9" s="223"/>
      <c r="S9" s="223"/>
      <c r="T9" s="223"/>
      <c r="U9" s="224"/>
      <c r="V9" s="170" t="s">
        <v>14</v>
      </c>
      <c r="W9" s="171"/>
      <c r="X9" s="171"/>
      <c r="Y9" s="171"/>
      <c r="Z9" s="171"/>
      <c r="AA9" s="171"/>
      <c r="AB9" s="171"/>
      <c r="AC9" s="171"/>
      <c r="AD9" s="171"/>
      <c r="AE9" s="172"/>
      <c r="AF9" s="173" t="s">
        <v>53</v>
      </c>
      <c r="AG9" s="174"/>
      <c r="AH9" s="174"/>
      <c r="AI9" s="174"/>
      <c r="AJ9" s="174"/>
      <c r="AK9" s="174"/>
      <c r="AL9" s="174"/>
      <c r="AM9" s="174"/>
      <c r="AN9" s="174"/>
      <c r="AO9" s="175"/>
      <c r="AP9" s="197" t="s">
        <v>139</v>
      </c>
      <c r="AQ9" s="198"/>
      <c r="AR9" s="198"/>
      <c r="AS9" s="198"/>
      <c r="AT9" s="198"/>
      <c r="AU9" s="198"/>
      <c r="AV9" s="198"/>
      <c r="AW9" s="198"/>
      <c r="AX9" s="198"/>
      <c r="AY9" s="199"/>
      <c r="AZ9" s="176" t="s">
        <v>80</v>
      </c>
      <c r="BA9" s="177"/>
      <c r="BB9" s="177"/>
      <c r="BC9" s="177"/>
      <c r="BD9" s="177"/>
      <c r="BE9" s="177"/>
      <c r="BF9" s="177"/>
      <c r="BG9" s="177"/>
      <c r="BH9" s="177"/>
      <c r="BI9" s="178"/>
      <c r="BJ9" s="219" t="s">
        <v>11</v>
      </c>
      <c r="BK9" s="220"/>
      <c r="BL9" s="220"/>
      <c r="BM9" s="220"/>
      <c r="BN9" s="220"/>
      <c r="BO9" s="220"/>
      <c r="BP9" s="220"/>
      <c r="BQ9" s="220"/>
      <c r="BR9" s="220"/>
      <c r="BS9" s="221"/>
    </row>
    <row r="10" spans="1:71" ht="12.75" customHeight="1" x14ac:dyDescent="0.2">
      <c r="A10" s="249"/>
      <c r="B10" s="179"/>
      <c r="C10" s="180"/>
      <c r="D10" s="180"/>
      <c r="E10" s="180"/>
      <c r="F10" s="180"/>
      <c r="G10" s="180"/>
      <c r="H10" s="180"/>
      <c r="I10" s="180"/>
      <c r="J10" s="180"/>
      <c r="K10" s="181"/>
      <c r="L10" s="179" t="s">
        <v>1</v>
      </c>
      <c r="M10" s="180"/>
      <c r="N10" s="180"/>
      <c r="O10" s="180"/>
      <c r="P10" s="180"/>
      <c r="Q10" s="180"/>
      <c r="R10" s="180"/>
      <c r="S10" s="180"/>
      <c r="T10" s="180"/>
      <c r="U10" s="181"/>
      <c r="V10" s="179"/>
      <c r="W10" s="180"/>
      <c r="X10" s="180"/>
      <c r="Y10" s="180"/>
      <c r="Z10" s="180"/>
      <c r="AA10" s="180"/>
      <c r="AB10" s="180"/>
      <c r="AC10" s="180"/>
      <c r="AD10" s="180"/>
      <c r="AE10" s="181"/>
      <c r="AF10" s="179"/>
      <c r="AG10" s="180"/>
      <c r="AH10" s="180"/>
      <c r="AI10" s="180"/>
      <c r="AJ10" s="180"/>
      <c r="AK10" s="180"/>
      <c r="AL10" s="180"/>
      <c r="AM10" s="180"/>
      <c r="AN10" s="180"/>
      <c r="AO10" s="181"/>
      <c r="AP10" s="210" t="s">
        <v>138</v>
      </c>
      <c r="AQ10" s="211"/>
      <c r="AR10" s="211"/>
      <c r="AS10" s="211"/>
      <c r="AT10" s="211"/>
      <c r="AU10" s="211"/>
      <c r="AV10" s="211"/>
      <c r="AW10" s="211"/>
      <c r="AX10" s="211"/>
      <c r="AY10" s="212"/>
      <c r="AZ10" s="179"/>
      <c r="BA10" s="180"/>
      <c r="BB10" s="180"/>
      <c r="BC10" s="180"/>
      <c r="BD10" s="180"/>
      <c r="BE10" s="180"/>
      <c r="BF10" s="180"/>
      <c r="BG10" s="180"/>
      <c r="BH10" s="180"/>
      <c r="BI10" s="181"/>
      <c r="BJ10" s="179" t="s">
        <v>86</v>
      </c>
      <c r="BK10" s="180"/>
      <c r="BL10" s="180"/>
      <c r="BM10" s="180"/>
      <c r="BN10" s="180"/>
      <c r="BO10" s="180"/>
      <c r="BP10" s="180"/>
      <c r="BQ10" s="180"/>
      <c r="BR10" s="180"/>
      <c r="BS10" s="181"/>
    </row>
    <row r="11" spans="1:71" x14ac:dyDescent="0.2">
      <c r="A11" s="249"/>
      <c r="B11" s="179"/>
      <c r="C11" s="180"/>
      <c r="D11" s="180"/>
      <c r="E11" s="180"/>
      <c r="F11" s="180"/>
      <c r="G11" s="180"/>
      <c r="H11" s="180"/>
      <c r="I11" s="180"/>
      <c r="J11" s="180"/>
      <c r="K11" s="181"/>
      <c r="L11" s="254" t="s">
        <v>121</v>
      </c>
      <c r="M11" s="255"/>
      <c r="N11" s="255"/>
      <c r="O11" s="255"/>
      <c r="P11" s="255"/>
      <c r="Q11" s="255"/>
      <c r="R11" s="255"/>
      <c r="S11" s="255"/>
      <c r="T11" s="255"/>
      <c r="U11" s="256"/>
      <c r="V11" s="124"/>
      <c r="W11" s="164"/>
      <c r="X11" s="164"/>
      <c r="Y11" s="164"/>
      <c r="Z11" s="164"/>
      <c r="AA11" s="201"/>
      <c r="AB11" s="201"/>
      <c r="AC11" s="114"/>
      <c r="AD11" s="164"/>
      <c r="AE11" s="125"/>
      <c r="AF11" s="179" t="s">
        <v>82</v>
      </c>
      <c r="AG11" s="180"/>
      <c r="AH11" s="180"/>
      <c r="AI11" s="180"/>
      <c r="AJ11" s="180"/>
      <c r="AK11" s="180"/>
      <c r="AL11" s="180"/>
      <c r="AM11" s="180"/>
      <c r="AN11" s="180"/>
      <c r="AO11" s="181"/>
      <c r="AP11" s="213"/>
      <c r="AQ11" s="214"/>
      <c r="AR11" s="214"/>
      <c r="AS11" s="214"/>
      <c r="AT11" s="214"/>
      <c r="AU11" s="214"/>
      <c r="AV11" s="214"/>
      <c r="AW11" s="214"/>
      <c r="AX11" s="214"/>
      <c r="AY11" s="215"/>
      <c r="AZ11" s="179" t="s">
        <v>110</v>
      </c>
      <c r="BA11" s="180"/>
      <c r="BB11" s="180"/>
      <c r="BC11" s="180"/>
      <c r="BD11" s="180"/>
      <c r="BE11" s="180"/>
      <c r="BF11" s="180"/>
      <c r="BG11" s="180"/>
      <c r="BH11" s="180"/>
      <c r="BI11" s="181"/>
      <c r="BJ11" s="105"/>
      <c r="BK11" s="160"/>
      <c r="BL11" s="161"/>
      <c r="BM11" s="161">
        <v>1</v>
      </c>
      <c r="BN11" s="160" t="s">
        <v>10</v>
      </c>
      <c r="BO11" s="200"/>
      <c r="BP11" s="200"/>
      <c r="BQ11" s="107"/>
      <c r="BR11" s="160"/>
      <c r="BS11" s="108"/>
    </row>
    <row r="12" spans="1:71" x14ac:dyDescent="0.2">
      <c r="A12" s="249"/>
      <c r="B12" s="179" t="s">
        <v>107</v>
      </c>
      <c r="C12" s="180"/>
      <c r="D12" s="180"/>
      <c r="E12" s="180"/>
      <c r="F12" s="180"/>
      <c r="G12" s="180"/>
      <c r="H12" s="180"/>
      <c r="I12" s="180"/>
      <c r="J12" s="180"/>
      <c r="K12" s="181"/>
      <c r="L12" s="254"/>
      <c r="M12" s="255"/>
      <c r="N12" s="255"/>
      <c r="O12" s="255"/>
      <c r="P12" s="255"/>
      <c r="Q12" s="255"/>
      <c r="R12" s="255"/>
      <c r="S12" s="255"/>
      <c r="T12" s="255"/>
      <c r="U12" s="256"/>
      <c r="V12" s="124"/>
      <c r="W12" s="164"/>
      <c r="X12" s="164"/>
      <c r="Y12" s="164"/>
      <c r="Z12" s="164"/>
      <c r="AA12" s="164"/>
      <c r="AB12" s="164"/>
      <c r="AC12" s="164"/>
      <c r="AD12" s="164"/>
      <c r="AE12" s="125"/>
      <c r="AF12" s="112"/>
      <c r="AG12" s="113"/>
      <c r="AH12" s="160"/>
      <c r="AI12" s="132" t="s">
        <v>17</v>
      </c>
      <c r="AJ12" s="133">
        <f>((3600/((60%*VMA)*1000))*1000)*"00:00:01"</f>
        <v>4.4802867383512551E-3</v>
      </c>
      <c r="AK12" s="132" t="s">
        <v>16</v>
      </c>
      <c r="AL12" s="133">
        <f>((3600/((65%*VMA)*1000))*1000)*"00:00:01"</f>
        <v>4.1356492969396186E-3</v>
      </c>
      <c r="AM12" s="133"/>
      <c r="AN12" s="160"/>
      <c r="AO12" s="108"/>
      <c r="AP12" s="213"/>
      <c r="AQ12" s="214"/>
      <c r="AR12" s="214"/>
      <c r="AS12" s="214"/>
      <c r="AT12" s="214"/>
      <c r="AU12" s="214"/>
      <c r="AV12" s="214"/>
      <c r="AW12" s="214"/>
      <c r="AX12" s="214"/>
      <c r="AY12" s="215"/>
      <c r="AZ12" s="112"/>
      <c r="BA12" s="113"/>
      <c r="BB12" s="160"/>
      <c r="BC12" s="132" t="s">
        <v>17</v>
      </c>
      <c r="BD12" s="133">
        <f>((3600/((60%*VMA)*1000))*1000)*"00:00:01"</f>
        <v>4.4802867383512551E-3</v>
      </c>
      <c r="BE12" s="132" t="s">
        <v>16</v>
      </c>
      <c r="BF12" s="133">
        <f>((3600/((65%*VMA)*1000))*1000)*"00:00:01"</f>
        <v>4.1356492969396186E-3</v>
      </c>
      <c r="BG12" s="133"/>
      <c r="BH12" s="160"/>
      <c r="BI12" s="108"/>
      <c r="BJ12" s="152" t="s">
        <v>8</v>
      </c>
      <c r="BK12" s="160"/>
      <c r="BL12" s="161">
        <v>3000</v>
      </c>
      <c r="BM12" s="161">
        <v>3000</v>
      </c>
      <c r="BN12" s="161">
        <v>4000</v>
      </c>
      <c r="BO12" s="161"/>
      <c r="BP12" s="161"/>
      <c r="BQ12" s="161"/>
      <c r="BR12" s="161"/>
      <c r="BS12" s="108"/>
    </row>
    <row r="13" spans="1:71" x14ac:dyDescent="0.2">
      <c r="A13" s="249"/>
      <c r="B13" s="179" t="s">
        <v>108</v>
      </c>
      <c r="C13" s="180"/>
      <c r="D13" s="180"/>
      <c r="E13" s="180"/>
      <c r="F13" s="180"/>
      <c r="G13" s="180"/>
      <c r="H13" s="180"/>
      <c r="I13" s="180"/>
      <c r="J13" s="180"/>
      <c r="K13" s="181"/>
      <c r="L13" s="254"/>
      <c r="M13" s="255"/>
      <c r="N13" s="255"/>
      <c r="O13" s="255"/>
      <c r="P13" s="255"/>
      <c r="Q13" s="255"/>
      <c r="R13" s="255"/>
      <c r="S13" s="255"/>
      <c r="T13" s="255"/>
      <c r="U13" s="256"/>
      <c r="V13" s="124"/>
      <c r="W13" s="164"/>
      <c r="X13" s="114"/>
      <c r="Y13" s="114"/>
      <c r="Z13" s="114"/>
      <c r="AA13" s="114"/>
      <c r="AB13" s="114"/>
      <c r="AC13" s="114"/>
      <c r="AD13" s="114"/>
      <c r="AE13" s="126"/>
      <c r="AF13" s="179" t="s">
        <v>66</v>
      </c>
      <c r="AG13" s="180"/>
      <c r="AH13" s="180"/>
      <c r="AI13" s="180"/>
      <c r="AJ13" s="180"/>
      <c r="AK13" s="180"/>
      <c r="AL13" s="180"/>
      <c r="AM13" s="180"/>
      <c r="AN13" s="180"/>
      <c r="AO13" s="181"/>
      <c r="AP13" s="213"/>
      <c r="AQ13" s="214"/>
      <c r="AR13" s="214"/>
      <c r="AS13" s="214"/>
      <c r="AT13" s="214"/>
      <c r="AU13" s="214"/>
      <c r="AV13" s="214"/>
      <c r="AW13" s="214"/>
      <c r="AX13" s="214"/>
      <c r="AY13" s="215"/>
      <c r="AZ13" s="179" t="s">
        <v>66</v>
      </c>
      <c r="BA13" s="180"/>
      <c r="BB13" s="180"/>
      <c r="BC13" s="180"/>
      <c r="BD13" s="180"/>
      <c r="BE13" s="180"/>
      <c r="BF13" s="180"/>
      <c r="BG13" s="180"/>
      <c r="BH13" s="180"/>
      <c r="BI13" s="181"/>
      <c r="BJ13" s="153" t="s">
        <v>7</v>
      </c>
      <c r="BK13" s="116"/>
      <c r="BL13" s="117">
        <v>0.77500000000000002</v>
      </c>
      <c r="BM13" s="117">
        <v>0.77500000000000002</v>
      </c>
      <c r="BN13" s="117">
        <v>0.77500000000000002</v>
      </c>
      <c r="BO13" s="117"/>
      <c r="BP13" s="117"/>
      <c r="BQ13" s="117"/>
      <c r="BR13" s="117"/>
      <c r="BS13" s="163"/>
    </row>
    <row r="14" spans="1:71" x14ac:dyDescent="0.2">
      <c r="A14" s="249"/>
      <c r="B14" s="179"/>
      <c r="C14" s="180"/>
      <c r="D14" s="180"/>
      <c r="E14" s="180"/>
      <c r="F14" s="180"/>
      <c r="G14" s="180"/>
      <c r="H14" s="180"/>
      <c r="I14" s="180"/>
      <c r="J14" s="180"/>
      <c r="K14" s="181"/>
      <c r="L14" s="254"/>
      <c r="M14" s="255"/>
      <c r="N14" s="255"/>
      <c r="O14" s="255"/>
      <c r="P14" s="255"/>
      <c r="Q14" s="255"/>
      <c r="R14" s="255"/>
      <c r="S14" s="255"/>
      <c r="T14" s="255"/>
      <c r="U14" s="256"/>
      <c r="V14" s="127"/>
      <c r="W14" s="128"/>
      <c r="X14" s="129"/>
      <c r="Y14" s="129"/>
      <c r="Z14" s="129"/>
      <c r="AA14" s="129"/>
      <c r="AB14" s="129"/>
      <c r="AC14" s="129"/>
      <c r="AD14" s="129"/>
      <c r="AE14" s="130"/>
      <c r="AF14" s="159"/>
      <c r="AG14" s="157"/>
      <c r="AH14" s="157"/>
      <c r="AI14" s="157"/>
      <c r="AJ14" s="157"/>
      <c r="AK14" s="157"/>
      <c r="AL14" s="157"/>
      <c r="AM14" s="157"/>
      <c r="AN14" s="157"/>
      <c r="AO14" s="158"/>
      <c r="AP14" s="213"/>
      <c r="AQ14" s="214"/>
      <c r="AR14" s="214"/>
      <c r="AS14" s="214"/>
      <c r="AT14" s="214"/>
      <c r="AU14" s="214"/>
      <c r="AV14" s="214"/>
      <c r="AW14" s="214"/>
      <c r="AX14" s="214"/>
      <c r="AY14" s="215"/>
      <c r="AZ14" s="159"/>
      <c r="BA14" s="157"/>
      <c r="BB14" s="157"/>
      <c r="BC14" s="157"/>
      <c r="BD14" s="157"/>
      <c r="BE14" s="157"/>
      <c r="BF14" s="157"/>
      <c r="BG14" s="157"/>
      <c r="BH14" s="157"/>
      <c r="BI14" s="158"/>
      <c r="BJ14" s="154" t="s">
        <v>85</v>
      </c>
      <c r="BK14" s="119"/>
      <c r="BL14" s="120">
        <f>((3600/((BL13*VMA)*1000))*BL12)*"00:00:01"/BL12*1000</f>
        <v>3.4686090877558092E-3</v>
      </c>
      <c r="BM14" s="120">
        <f>((3600/((BM13*VMA)*1000))*BM12)*"00:00:01"/BM12*1000</f>
        <v>3.4686090877558092E-3</v>
      </c>
      <c r="BN14" s="120">
        <f>((3600/((BN13*VMA)*1000))*BN12)*"00:00:01"/BN12*1000</f>
        <v>3.4686090877558088E-3</v>
      </c>
      <c r="BO14" s="120"/>
      <c r="BP14" s="120"/>
      <c r="BQ14" s="120"/>
      <c r="BR14" s="120"/>
      <c r="BS14" s="158"/>
    </row>
    <row r="15" spans="1:71" x14ac:dyDescent="0.2">
      <c r="A15" s="249"/>
      <c r="B15" s="179"/>
      <c r="C15" s="180"/>
      <c r="D15" s="180"/>
      <c r="E15" s="180"/>
      <c r="F15" s="180"/>
      <c r="G15" s="180"/>
      <c r="H15" s="180"/>
      <c r="I15" s="180"/>
      <c r="J15" s="180"/>
      <c r="K15" s="181"/>
      <c r="L15" s="254"/>
      <c r="M15" s="255"/>
      <c r="N15" s="255"/>
      <c r="O15" s="255"/>
      <c r="P15" s="255"/>
      <c r="Q15" s="255"/>
      <c r="R15" s="255"/>
      <c r="S15" s="255"/>
      <c r="T15" s="255"/>
      <c r="U15" s="256"/>
      <c r="V15" s="127"/>
      <c r="W15" s="128"/>
      <c r="X15" s="129"/>
      <c r="Y15" s="129"/>
      <c r="Z15" s="129"/>
      <c r="AA15" s="129"/>
      <c r="AB15" s="129"/>
      <c r="AC15" s="129"/>
      <c r="AD15" s="129"/>
      <c r="AE15" s="130"/>
      <c r="AF15" s="205"/>
      <c r="AG15" s="182"/>
      <c r="AH15" s="182"/>
      <c r="AI15" s="182"/>
      <c r="AJ15" s="182"/>
      <c r="AK15" s="182"/>
      <c r="AL15" s="182"/>
      <c r="AM15" s="182"/>
      <c r="AN15" s="182"/>
      <c r="AO15" s="181"/>
      <c r="AP15" s="213"/>
      <c r="AQ15" s="214"/>
      <c r="AR15" s="214"/>
      <c r="AS15" s="214"/>
      <c r="AT15" s="214"/>
      <c r="AU15" s="214"/>
      <c r="AV15" s="214"/>
      <c r="AW15" s="214"/>
      <c r="AX15" s="214"/>
      <c r="AY15" s="215"/>
      <c r="AZ15" s="205" t="s">
        <v>112</v>
      </c>
      <c r="BA15" s="182"/>
      <c r="BB15" s="182"/>
      <c r="BC15" s="182"/>
      <c r="BD15" s="182"/>
      <c r="BE15" s="182"/>
      <c r="BF15" s="182"/>
      <c r="BG15" s="182"/>
      <c r="BH15" s="182"/>
      <c r="BI15" s="181"/>
      <c r="BJ15" s="155" t="s">
        <v>5</v>
      </c>
      <c r="BK15" s="122"/>
      <c r="BL15" s="123" t="s">
        <v>21</v>
      </c>
      <c r="BM15" s="123" t="s">
        <v>21</v>
      </c>
      <c r="BN15" s="123"/>
      <c r="BO15" s="123"/>
      <c r="BP15" s="123"/>
      <c r="BQ15" s="123"/>
      <c r="BR15" s="123"/>
      <c r="BS15" s="158"/>
    </row>
    <row r="16" spans="1:71" x14ac:dyDescent="0.2">
      <c r="A16" s="249"/>
      <c r="B16" s="179"/>
      <c r="C16" s="180"/>
      <c r="D16" s="180"/>
      <c r="E16" s="180"/>
      <c r="F16" s="180"/>
      <c r="G16" s="180"/>
      <c r="H16" s="180"/>
      <c r="I16" s="180"/>
      <c r="J16" s="180"/>
      <c r="K16" s="181"/>
      <c r="L16" s="191" t="s">
        <v>0</v>
      </c>
      <c r="M16" s="192"/>
      <c r="N16" s="192"/>
      <c r="O16" s="192"/>
      <c r="P16" s="192"/>
      <c r="Q16" s="192"/>
      <c r="R16" s="192"/>
      <c r="S16" s="192"/>
      <c r="T16" s="192"/>
      <c r="U16" s="193"/>
      <c r="V16" s="191"/>
      <c r="W16" s="192"/>
      <c r="X16" s="192"/>
      <c r="Y16" s="192"/>
      <c r="Z16" s="192"/>
      <c r="AA16" s="192"/>
      <c r="AB16" s="192"/>
      <c r="AC16" s="192"/>
      <c r="AD16" s="192"/>
      <c r="AE16" s="193"/>
      <c r="AF16" s="183"/>
      <c r="AG16" s="184"/>
      <c r="AH16" s="184"/>
      <c r="AI16" s="184"/>
      <c r="AJ16" s="184"/>
      <c r="AK16" s="184"/>
      <c r="AL16" s="184"/>
      <c r="AM16" s="184"/>
      <c r="AN16" s="184"/>
      <c r="AO16" s="185"/>
      <c r="AP16" s="216"/>
      <c r="AQ16" s="217"/>
      <c r="AR16" s="217"/>
      <c r="AS16" s="217"/>
      <c r="AT16" s="217"/>
      <c r="AU16" s="217"/>
      <c r="AV16" s="217"/>
      <c r="AW16" s="217"/>
      <c r="AX16" s="217"/>
      <c r="AY16" s="218"/>
      <c r="AZ16" s="205" t="s">
        <v>118</v>
      </c>
      <c r="BA16" s="182"/>
      <c r="BB16" s="182"/>
      <c r="BC16" s="182"/>
      <c r="BD16" s="182"/>
      <c r="BE16" s="182"/>
      <c r="BF16" s="182"/>
      <c r="BG16" s="182"/>
      <c r="BH16" s="182"/>
      <c r="BI16" s="181"/>
      <c r="BJ16" s="191" t="s">
        <v>0</v>
      </c>
      <c r="BK16" s="192"/>
      <c r="BL16" s="192"/>
      <c r="BM16" s="192"/>
      <c r="BN16" s="192"/>
      <c r="BO16" s="192"/>
      <c r="BP16" s="192"/>
      <c r="BQ16" s="192"/>
      <c r="BR16" s="192"/>
      <c r="BS16" s="193"/>
    </row>
    <row r="17" spans="1:71" x14ac:dyDescent="0.2">
      <c r="A17" s="249"/>
      <c r="B17" s="202" t="s">
        <v>109</v>
      </c>
      <c r="C17" s="203"/>
      <c r="D17" s="203"/>
      <c r="E17" s="203"/>
      <c r="F17" s="203"/>
      <c r="G17" s="203"/>
      <c r="H17" s="203"/>
      <c r="I17" s="203"/>
      <c r="J17" s="203"/>
      <c r="K17" s="204"/>
      <c r="L17" s="202" t="s">
        <v>91</v>
      </c>
      <c r="M17" s="203"/>
      <c r="N17" s="203"/>
      <c r="O17" s="203"/>
      <c r="P17" s="203"/>
      <c r="Q17" s="203"/>
      <c r="R17" s="203"/>
      <c r="S17" s="203"/>
      <c r="T17" s="203"/>
      <c r="U17" s="204"/>
      <c r="V17" s="202" t="s">
        <v>90</v>
      </c>
      <c r="W17" s="203"/>
      <c r="X17" s="203"/>
      <c r="Y17" s="203"/>
      <c r="Z17" s="203"/>
      <c r="AA17" s="203"/>
      <c r="AB17" s="203"/>
      <c r="AC17" s="203"/>
      <c r="AD17" s="203"/>
      <c r="AE17" s="204"/>
      <c r="AF17" s="202" t="s">
        <v>75</v>
      </c>
      <c r="AG17" s="203"/>
      <c r="AH17" s="203"/>
      <c r="AI17" s="203"/>
      <c r="AJ17" s="203"/>
      <c r="AK17" s="203"/>
      <c r="AL17" s="203"/>
      <c r="AM17" s="203"/>
      <c r="AN17" s="203"/>
      <c r="AO17" s="204"/>
      <c r="AP17" s="202" t="s">
        <v>78</v>
      </c>
      <c r="AQ17" s="203"/>
      <c r="AR17" s="203"/>
      <c r="AS17" s="203"/>
      <c r="AT17" s="203"/>
      <c r="AU17" s="203"/>
      <c r="AV17" s="203"/>
      <c r="AW17" s="203"/>
      <c r="AX17" s="203"/>
      <c r="AY17" s="204"/>
      <c r="AZ17" s="202" t="s">
        <v>81</v>
      </c>
      <c r="BA17" s="203"/>
      <c r="BB17" s="203"/>
      <c r="BC17" s="203"/>
      <c r="BD17" s="203"/>
      <c r="BE17" s="203"/>
      <c r="BF17" s="203"/>
      <c r="BG17" s="203"/>
      <c r="BH17" s="203"/>
      <c r="BI17" s="204"/>
      <c r="BJ17" s="202" t="s">
        <v>84</v>
      </c>
      <c r="BK17" s="203"/>
      <c r="BL17" s="203"/>
      <c r="BM17" s="203"/>
      <c r="BN17" s="203"/>
      <c r="BO17" s="203"/>
      <c r="BP17" s="203"/>
      <c r="BQ17" s="203"/>
      <c r="BR17" s="203"/>
      <c r="BS17" s="204"/>
    </row>
    <row r="18" spans="1:71" s="7" customFormat="1" x14ac:dyDescent="0.2">
      <c r="B18" s="186"/>
      <c r="C18" s="186"/>
      <c r="D18" s="111"/>
      <c r="E18" s="111"/>
      <c r="F18" s="111"/>
      <c r="G18" s="187"/>
      <c r="H18" s="187"/>
      <c r="L18" s="186"/>
      <c r="M18" s="186"/>
      <c r="N18" s="156"/>
      <c r="O18" s="111"/>
      <c r="P18" s="111"/>
      <c r="Q18" s="187"/>
      <c r="R18" s="187"/>
      <c r="V18" s="186"/>
      <c r="W18" s="186"/>
      <c r="X18" s="111"/>
      <c r="Y18" s="111"/>
      <c r="Z18" s="111"/>
      <c r="AA18" s="187"/>
      <c r="AB18" s="187"/>
      <c r="AF18" s="186"/>
      <c r="AG18" s="186"/>
      <c r="AH18" s="111"/>
      <c r="AI18" s="111"/>
      <c r="AJ18" s="111"/>
      <c r="AK18" s="187"/>
      <c r="AL18" s="187"/>
      <c r="AP18" s="186"/>
      <c r="AQ18" s="186"/>
      <c r="AR18" s="111"/>
      <c r="AS18" s="111"/>
      <c r="AT18" s="111"/>
      <c r="AU18" s="187"/>
      <c r="AV18" s="187"/>
      <c r="AZ18" s="186"/>
      <c r="BA18" s="186"/>
      <c r="BB18" s="156"/>
      <c r="BC18" s="111"/>
      <c r="BD18" s="111"/>
      <c r="BE18" s="187"/>
      <c r="BF18" s="187"/>
      <c r="BJ18" s="186" t="s">
        <v>4</v>
      </c>
      <c r="BK18" s="186"/>
      <c r="BL18" s="156">
        <f>SUM(BL12:BR12)*BM11/1000</f>
        <v>10</v>
      </c>
      <c r="BM18" s="111"/>
      <c r="BN18" s="111" t="s">
        <v>3</v>
      </c>
      <c r="BO18" s="187">
        <f>SUM(BL14:BR14)*BM11</f>
        <v>1.0405827263267428E-2</v>
      </c>
      <c r="BP18" s="187"/>
    </row>
    <row r="19" spans="1:71" x14ac:dyDescent="0.2">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row>
    <row r="20" spans="1:71" x14ac:dyDescent="0.2">
      <c r="A20" s="249">
        <f>A8+1</f>
        <v>2</v>
      </c>
      <c r="B20" s="167">
        <f>BJ8+1</f>
        <v>45761</v>
      </c>
      <c r="C20" s="168"/>
      <c r="D20" s="168"/>
      <c r="E20" s="168"/>
      <c r="F20" s="168"/>
      <c r="G20" s="168"/>
      <c r="H20" s="168"/>
      <c r="I20" s="168"/>
      <c r="J20" s="168"/>
      <c r="K20" s="169"/>
      <c r="L20" s="167">
        <f>B20+1</f>
        <v>45762</v>
      </c>
      <c r="M20" s="168"/>
      <c r="N20" s="168"/>
      <c r="O20" s="168"/>
      <c r="P20" s="168"/>
      <c r="Q20" s="168"/>
      <c r="R20" s="168"/>
      <c r="S20" s="168"/>
      <c r="T20" s="168"/>
      <c r="U20" s="169"/>
      <c r="V20" s="167">
        <f>L20+1</f>
        <v>45763</v>
      </c>
      <c r="W20" s="168"/>
      <c r="X20" s="168"/>
      <c r="Y20" s="168"/>
      <c r="Z20" s="168"/>
      <c r="AA20" s="168"/>
      <c r="AB20" s="168"/>
      <c r="AC20" s="168"/>
      <c r="AD20" s="168"/>
      <c r="AE20" s="169"/>
      <c r="AF20" s="167">
        <f>V20+1</f>
        <v>45764</v>
      </c>
      <c r="AG20" s="168"/>
      <c r="AH20" s="168"/>
      <c r="AI20" s="168"/>
      <c r="AJ20" s="168"/>
      <c r="AK20" s="168"/>
      <c r="AL20" s="168"/>
      <c r="AM20" s="168"/>
      <c r="AN20" s="168"/>
      <c r="AO20" s="169"/>
      <c r="AP20" s="167">
        <f>AF20+1</f>
        <v>45765</v>
      </c>
      <c r="AQ20" s="168"/>
      <c r="AR20" s="168"/>
      <c r="AS20" s="168"/>
      <c r="AT20" s="168"/>
      <c r="AU20" s="168"/>
      <c r="AV20" s="168"/>
      <c r="AW20" s="168"/>
      <c r="AX20" s="168"/>
      <c r="AY20" s="169"/>
      <c r="AZ20" s="167">
        <f>AP20+1</f>
        <v>45766</v>
      </c>
      <c r="BA20" s="168"/>
      <c r="BB20" s="168"/>
      <c r="BC20" s="168"/>
      <c r="BD20" s="168"/>
      <c r="BE20" s="168"/>
      <c r="BF20" s="168"/>
      <c r="BG20" s="168"/>
      <c r="BH20" s="168"/>
      <c r="BI20" s="169"/>
      <c r="BJ20" s="167">
        <f>AZ20+1</f>
        <v>45767</v>
      </c>
      <c r="BK20" s="168"/>
      <c r="BL20" s="168"/>
      <c r="BM20" s="168"/>
      <c r="BN20" s="168"/>
      <c r="BO20" s="168"/>
      <c r="BP20" s="168"/>
      <c r="BQ20" s="168"/>
      <c r="BR20" s="168"/>
      <c r="BS20" s="169"/>
    </row>
    <row r="21" spans="1:71" x14ac:dyDescent="0.2">
      <c r="A21" s="249"/>
      <c r="B21" s="170" t="s">
        <v>14</v>
      </c>
      <c r="C21" s="171"/>
      <c r="D21" s="171"/>
      <c r="E21" s="171"/>
      <c r="F21" s="171"/>
      <c r="G21" s="171"/>
      <c r="H21" s="171"/>
      <c r="I21" s="171"/>
      <c r="J21" s="171"/>
      <c r="K21" s="172"/>
      <c r="L21" s="188" t="s">
        <v>77</v>
      </c>
      <c r="M21" s="189"/>
      <c r="N21" s="189"/>
      <c r="O21" s="189"/>
      <c r="P21" s="189"/>
      <c r="Q21" s="189"/>
      <c r="R21" s="189"/>
      <c r="S21" s="189"/>
      <c r="T21" s="189"/>
      <c r="U21" s="190"/>
      <c r="V21" s="170" t="s">
        <v>14</v>
      </c>
      <c r="W21" s="171"/>
      <c r="X21" s="171"/>
      <c r="Y21" s="171"/>
      <c r="Z21" s="171"/>
      <c r="AA21" s="171"/>
      <c r="AB21" s="171"/>
      <c r="AC21" s="171"/>
      <c r="AD21" s="171"/>
      <c r="AE21" s="172"/>
      <c r="AF21" s="173" t="s">
        <v>53</v>
      </c>
      <c r="AG21" s="174"/>
      <c r="AH21" s="174"/>
      <c r="AI21" s="174"/>
      <c r="AJ21" s="174"/>
      <c r="AK21" s="174"/>
      <c r="AL21" s="174"/>
      <c r="AM21" s="174"/>
      <c r="AN21" s="174"/>
      <c r="AO21" s="175"/>
      <c r="AP21" s="197" t="s">
        <v>139</v>
      </c>
      <c r="AQ21" s="198"/>
      <c r="AR21" s="198"/>
      <c r="AS21" s="198"/>
      <c r="AT21" s="198"/>
      <c r="AU21" s="198"/>
      <c r="AV21" s="198"/>
      <c r="AW21" s="198"/>
      <c r="AX21" s="198"/>
      <c r="AY21" s="199"/>
      <c r="AZ21" s="219" t="s">
        <v>11</v>
      </c>
      <c r="BA21" s="220"/>
      <c r="BB21" s="220"/>
      <c r="BC21" s="220"/>
      <c r="BD21" s="220"/>
      <c r="BE21" s="220"/>
      <c r="BF21" s="220"/>
      <c r="BG21" s="220"/>
      <c r="BH21" s="220"/>
      <c r="BI21" s="221"/>
      <c r="BJ21" s="176" t="s">
        <v>80</v>
      </c>
      <c r="BK21" s="177"/>
      <c r="BL21" s="177"/>
      <c r="BM21" s="177"/>
      <c r="BN21" s="177"/>
      <c r="BO21" s="177"/>
      <c r="BP21" s="177"/>
      <c r="BQ21" s="177"/>
      <c r="BR21" s="177"/>
      <c r="BS21" s="178"/>
    </row>
    <row r="22" spans="1:71" ht="12.75" customHeight="1" x14ac:dyDescent="0.2">
      <c r="A22" s="249"/>
      <c r="B22" s="179"/>
      <c r="C22" s="180"/>
      <c r="D22" s="180"/>
      <c r="E22" s="180"/>
      <c r="F22" s="180"/>
      <c r="G22" s="180"/>
      <c r="H22" s="180"/>
      <c r="I22" s="180"/>
      <c r="J22" s="180"/>
      <c r="K22" s="181"/>
      <c r="L22" s="179" t="s">
        <v>1</v>
      </c>
      <c r="M22" s="180"/>
      <c r="N22" s="180"/>
      <c r="O22" s="180"/>
      <c r="P22" s="180"/>
      <c r="Q22" s="180"/>
      <c r="R22" s="180"/>
      <c r="S22" s="180"/>
      <c r="T22" s="180"/>
      <c r="U22" s="181"/>
      <c r="V22" s="179"/>
      <c r="W22" s="180"/>
      <c r="X22" s="180"/>
      <c r="Y22" s="180"/>
      <c r="Z22" s="180"/>
      <c r="AA22" s="180"/>
      <c r="AB22" s="180"/>
      <c r="AC22" s="180"/>
      <c r="AD22" s="180"/>
      <c r="AE22" s="181"/>
      <c r="AF22" s="179"/>
      <c r="AG22" s="180"/>
      <c r="AH22" s="180"/>
      <c r="AI22" s="180"/>
      <c r="AJ22" s="180"/>
      <c r="AK22" s="180"/>
      <c r="AL22" s="180"/>
      <c r="AM22" s="180"/>
      <c r="AN22" s="180"/>
      <c r="AO22" s="181"/>
      <c r="AP22" s="210" t="s">
        <v>87</v>
      </c>
      <c r="AQ22" s="211"/>
      <c r="AR22" s="211"/>
      <c r="AS22" s="211"/>
      <c r="AT22" s="211"/>
      <c r="AU22" s="211"/>
      <c r="AV22" s="211"/>
      <c r="AW22" s="211"/>
      <c r="AX22" s="211"/>
      <c r="AY22" s="212"/>
      <c r="AZ22" s="179" t="s">
        <v>86</v>
      </c>
      <c r="BA22" s="180"/>
      <c r="BB22" s="180"/>
      <c r="BC22" s="180"/>
      <c r="BD22" s="180"/>
      <c r="BE22" s="180"/>
      <c r="BF22" s="180"/>
      <c r="BG22" s="180"/>
      <c r="BH22" s="180"/>
      <c r="BI22" s="181"/>
      <c r="BJ22" s="179"/>
      <c r="BK22" s="180"/>
      <c r="BL22" s="180"/>
      <c r="BM22" s="180"/>
      <c r="BN22" s="180"/>
      <c r="BO22" s="180"/>
      <c r="BP22" s="180"/>
      <c r="BQ22" s="180"/>
      <c r="BR22" s="180"/>
      <c r="BS22" s="181"/>
    </row>
    <row r="23" spans="1:71" x14ac:dyDescent="0.2">
      <c r="A23" s="249"/>
      <c r="B23" s="179"/>
      <c r="C23" s="180"/>
      <c r="D23" s="180"/>
      <c r="E23" s="180"/>
      <c r="F23" s="180"/>
      <c r="G23" s="180"/>
      <c r="H23" s="180"/>
      <c r="I23" s="180"/>
      <c r="J23" s="180"/>
      <c r="K23" s="181"/>
      <c r="L23" s="105"/>
      <c r="M23" s="160"/>
      <c r="N23" s="161"/>
      <c r="O23" s="161">
        <v>2</v>
      </c>
      <c r="P23" s="160" t="s">
        <v>10</v>
      </c>
      <c r="Q23" s="209">
        <v>3</v>
      </c>
      <c r="R23" s="209"/>
      <c r="S23" s="114" t="s">
        <v>10</v>
      </c>
      <c r="T23" s="160"/>
      <c r="U23" s="108"/>
      <c r="V23" s="124"/>
      <c r="W23" s="164"/>
      <c r="X23" s="164"/>
      <c r="Y23" s="164"/>
      <c r="Z23" s="164"/>
      <c r="AA23" s="201"/>
      <c r="AB23" s="201"/>
      <c r="AC23" s="114"/>
      <c r="AD23" s="164"/>
      <c r="AE23" s="125"/>
      <c r="AF23" s="179" t="s">
        <v>82</v>
      </c>
      <c r="AG23" s="180"/>
      <c r="AH23" s="180"/>
      <c r="AI23" s="180"/>
      <c r="AJ23" s="180"/>
      <c r="AK23" s="180"/>
      <c r="AL23" s="180"/>
      <c r="AM23" s="180"/>
      <c r="AN23" s="180"/>
      <c r="AO23" s="181"/>
      <c r="AP23" s="213"/>
      <c r="AQ23" s="214"/>
      <c r="AR23" s="214"/>
      <c r="AS23" s="214"/>
      <c r="AT23" s="214"/>
      <c r="AU23" s="214"/>
      <c r="AV23" s="214"/>
      <c r="AW23" s="214"/>
      <c r="AX23" s="214"/>
      <c r="AY23" s="215"/>
      <c r="AZ23" s="105"/>
      <c r="BA23" s="160"/>
      <c r="BB23" s="161"/>
      <c r="BC23" s="161">
        <v>1</v>
      </c>
      <c r="BD23" s="160" t="s">
        <v>10</v>
      </c>
      <c r="BE23" s="200"/>
      <c r="BF23" s="200"/>
      <c r="BG23" s="107"/>
      <c r="BH23" s="160"/>
      <c r="BI23" s="108"/>
      <c r="BJ23" s="179" t="s">
        <v>83</v>
      </c>
      <c r="BK23" s="180"/>
      <c r="BL23" s="180"/>
      <c r="BM23" s="180"/>
      <c r="BN23" s="180"/>
      <c r="BO23" s="180"/>
      <c r="BP23" s="180"/>
      <c r="BQ23" s="180"/>
      <c r="BR23" s="180"/>
      <c r="BS23" s="181"/>
    </row>
    <row r="24" spans="1:71" x14ac:dyDescent="0.2">
      <c r="A24" s="249"/>
      <c r="B24" s="179" t="s">
        <v>107</v>
      </c>
      <c r="C24" s="180"/>
      <c r="D24" s="180"/>
      <c r="E24" s="180"/>
      <c r="F24" s="180"/>
      <c r="G24" s="180"/>
      <c r="H24" s="180"/>
      <c r="I24" s="180"/>
      <c r="J24" s="180"/>
      <c r="K24" s="181"/>
      <c r="L24" s="105" t="s">
        <v>8</v>
      </c>
      <c r="M24" s="160"/>
      <c r="N24" s="161">
        <v>300</v>
      </c>
      <c r="O24" s="161">
        <v>600</v>
      </c>
      <c r="P24" s="161"/>
      <c r="Q24" s="161"/>
      <c r="R24" s="161"/>
      <c r="S24" s="161"/>
      <c r="T24" s="161"/>
      <c r="U24" s="108"/>
      <c r="V24" s="124"/>
      <c r="W24" s="164"/>
      <c r="X24" s="164"/>
      <c r="Y24" s="164"/>
      <c r="Z24" s="164"/>
      <c r="AA24" s="164"/>
      <c r="AB24" s="164"/>
      <c r="AC24" s="164"/>
      <c r="AD24" s="164"/>
      <c r="AE24" s="125"/>
      <c r="AF24" s="112"/>
      <c r="AG24" s="113"/>
      <c r="AH24" s="160"/>
      <c r="AI24" s="132" t="s">
        <v>17</v>
      </c>
      <c r="AJ24" s="133">
        <f>((3600/((60%*VMA)*1000))*1000)*"00:00:01"</f>
        <v>4.4802867383512551E-3</v>
      </c>
      <c r="AK24" s="132" t="s">
        <v>16</v>
      </c>
      <c r="AL24" s="133">
        <f>((3600/((65%*VMA)*1000))*1000)*"00:00:01"</f>
        <v>4.1356492969396186E-3</v>
      </c>
      <c r="AM24" s="133"/>
      <c r="AN24" s="160"/>
      <c r="AO24" s="108"/>
      <c r="AP24" s="213"/>
      <c r="AQ24" s="214"/>
      <c r="AR24" s="214"/>
      <c r="AS24" s="214"/>
      <c r="AT24" s="214"/>
      <c r="AU24" s="214"/>
      <c r="AV24" s="214"/>
      <c r="AW24" s="214"/>
      <c r="AX24" s="214"/>
      <c r="AY24" s="215"/>
      <c r="AZ24" s="152" t="s">
        <v>8</v>
      </c>
      <c r="BA24" s="160"/>
      <c r="BB24" s="161">
        <v>4000</v>
      </c>
      <c r="BC24" s="161">
        <v>4000</v>
      </c>
      <c r="BD24" s="161">
        <v>4000</v>
      </c>
      <c r="BE24" s="161"/>
      <c r="BF24" s="161"/>
      <c r="BG24" s="161"/>
      <c r="BH24" s="161"/>
      <c r="BI24" s="108"/>
      <c r="BJ24" s="112"/>
      <c r="BK24" s="113"/>
      <c r="BL24" s="160"/>
      <c r="BM24" s="132" t="s">
        <v>17</v>
      </c>
      <c r="BN24" s="133">
        <f>((3600/((60%*VMA)*1000))*1000)*"00:00:01"</f>
        <v>4.4802867383512551E-3</v>
      </c>
      <c r="BO24" s="132" t="s">
        <v>16</v>
      </c>
      <c r="BP24" s="133">
        <f>((3600/((65%*VMA)*1000))*1000)*"00:00:01"</f>
        <v>4.1356492969396186E-3</v>
      </c>
      <c r="BQ24" s="133"/>
      <c r="BR24" s="160"/>
      <c r="BS24" s="108"/>
    </row>
    <row r="25" spans="1:71" x14ac:dyDescent="0.2">
      <c r="A25" s="249"/>
      <c r="B25" s="179" t="s">
        <v>108</v>
      </c>
      <c r="C25" s="180"/>
      <c r="D25" s="180"/>
      <c r="E25" s="180"/>
      <c r="F25" s="180"/>
      <c r="G25" s="180"/>
      <c r="H25" s="180"/>
      <c r="I25" s="180"/>
      <c r="J25" s="180"/>
      <c r="K25" s="181"/>
      <c r="L25" s="115" t="s">
        <v>7</v>
      </c>
      <c r="M25" s="116"/>
      <c r="N25" s="117">
        <v>1</v>
      </c>
      <c r="O25" s="117">
        <v>0.95</v>
      </c>
      <c r="P25" s="117"/>
      <c r="Q25" s="117"/>
      <c r="R25" s="117"/>
      <c r="S25" s="117"/>
      <c r="T25" s="117"/>
      <c r="U25" s="163"/>
      <c r="V25" s="124"/>
      <c r="W25" s="164"/>
      <c r="X25" s="114"/>
      <c r="Y25" s="114"/>
      <c r="Z25" s="114"/>
      <c r="AA25" s="114"/>
      <c r="AB25" s="114"/>
      <c r="AC25" s="114"/>
      <c r="AD25" s="114"/>
      <c r="AE25" s="126"/>
      <c r="AF25" s="179" t="s">
        <v>66</v>
      </c>
      <c r="AG25" s="180"/>
      <c r="AH25" s="180"/>
      <c r="AI25" s="180"/>
      <c r="AJ25" s="180"/>
      <c r="AK25" s="180"/>
      <c r="AL25" s="180"/>
      <c r="AM25" s="180"/>
      <c r="AN25" s="180"/>
      <c r="AO25" s="181"/>
      <c r="AP25" s="213"/>
      <c r="AQ25" s="214"/>
      <c r="AR25" s="214"/>
      <c r="AS25" s="214"/>
      <c r="AT25" s="214"/>
      <c r="AU25" s="214"/>
      <c r="AV25" s="214"/>
      <c r="AW25" s="214"/>
      <c r="AX25" s="214"/>
      <c r="AY25" s="215"/>
      <c r="AZ25" s="153" t="s">
        <v>7</v>
      </c>
      <c r="BA25" s="116"/>
      <c r="BB25" s="117">
        <v>0.77500000000000002</v>
      </c>
      <c r="BC25" s="117">
        <v>0.77500000000000002</v>
      </c>
      <c r="BD25" s="117">
        <v>0.77500000000000002</v>
      </c>
      <c r="BE25" s="117"/>
      <c r="BF25" s="117"/>
      <c r="BG25" s="117"/>
      <c r="BH25" s="117"/>
      <c r="BI25" s="163"/>
      <c r="BJ25" s="179" t="s">
        <v>66</v>
      </c>
      <c r="BK25" s="180"/>
      <c r="BL25" s="180"/>
      <c r="BM25" s="180"/>
      <c r="BN25" s="180"/>
      <c r="BO25" s="180"/>
      <c r="BP25" s="180"/>
      <c r="BQ25" s="180"/>
      <c r="BR25" s="180"/>
      <c r="BS25" s="181"/>
    </row>
    <row r="26" spans="1:71" x14ac:dyDescent="0.2">
      <c r="A26" s="249"/>
      <c r="B26" s="179"/>
      <c r="C26" s="180"/>
      <c r="D26" s="180"/>
      <c r="E26" s="180"/>
      <c r="F26" s="180"/>
      <c r="G26" s="180"/>
      <c r="H26" s="180"/>
      <c r="I26" s="180"/>
      <c r="J26" s="180"/>
      <c r="K26" s="181"/>
      <c r="L26" s="118" t="s">
        <v>3</v>
      </c>
      <c r="M26" s="119"/>
      <c r="N26" s="120">
        <f>((3600/((N25*VMA)*1000))*N24)*"00:00:01"</f>
        <v>8.0645161290322591E-4</v>
      </c>
      <c r="O26" s="120">
        <f>((3600/((O25*VMA)*1000))*O24)*"00:00:01"</f>
        <v>1.697792869269949E-3</v>
      </c>
      <c r="P26" s="120"/>
      <c r="Q26" s="120"/>
      <c r="R26" s="120"/>
      <c r="S26" s="120"/>
      <c r="T26" s="120"/>
      <c r="U26" s="158"/>
      <c r="V26" s="127"/>
      <c r="W26" s="128"/>
      <c r="X26" s="129"/>
      <c r="Y26" s="129"/>
      <c r="Z26" s="129"/>
      <c r="AA26" s="129"/>
      <c r="AB26" s="129"/>
      <c r="AC26" s="129"/>
      <c r="AD26" s="129"/>
      <c r="AE26" s="130"/>
      <c r="AF26" s="159"/>
      <c r="AG26" s="157"/>
      <c r="AH26" s="157"/>
      <c r="AI26" s="157"/>
      <c r="AJ26" s="157"/>
      <c r="AK26" s="157"/>
      <c r="AL26" s="157"/>
      <c r="AM26" s="157"/>
      <c r="AN26" s="157"/>
      <c r="AO26" s="158"/>
      <c r="AP26" s="213"/>
      <c r="AQ26" s="214"/>
      <c r="AR26" s="214"/>
      <c r="AS26" s="214"/>
      <c r="AT26" s="214"/>
      <c r="AU26" s="214"/>
      <c r="AV26" s="214"/>
      <c r="AW26" s="214"/>
      <c r="AX26" s="214"/>
      <c r="AY26" s="215"/>
      <c r="AZ26" s="154" t="s">
        <v>85</v>
      </c>
      <c r="BA26" s="119"/>
      <c r="BB26" s="120">
        <f>((3600/((BB25*VMA)*1000))*BB24)*"00:00:01"/BB24*1000</f>
        <v>3.4686090877558088E-3</v>
      </c>
      <c r="BC26" s="120">
        <f>((3600/((BC25*VMA)*1000))*BC24)*"00:00:01"/BC24*1000</f>
        <v>3.4686090877558088E-3</v>
      </c>
      <c r="BD26" s="120">
        <f>((3600/((BD25*VMA)*1000))*BD24)*"00:00:01"/BD24*1000</f>
        <v>3.4686090877558088E-3</v>
      </c>
      <c r="BE26" s="120"/>
      <c r="BF26" s="120"/>
      <c r="BG26" s="120"/>
      <c r="BH26" s="120"/>
      <c r="BI26" s="158"/>
      <c r="BJ26" s="159"/>
      <c r="BK26" s="157"/>
      <c r="BL26" s="157"/>
      <c r="BM26" s="157"/>
      <c r="BN26" s="157"/>
      <c r="BO26" s="157"/>
      <c r="BP26" s="157"/>
      <c r="BQ26" s="157"/>
      <c r="BR26" s="157"/>
      <c r="BS26" s="158"/>
    </row>
    <row r="27" spans="1:71" x14ac:dyDescent="0.2">
      <c r="A27" s="249"/>
      <c r="B27" s="179"/>
      <c r="C27" s="180"/>
      <c r="D27" s="180"/>
      <c r="E27" s="180"/>
      <c r="F27" s="180"/>
      <c r="G27" s="180"/>
      <c r="H27" s="180"/>
      <c r="I27" s="180"/>
      <c r="J27" s="180"/>
      <c r="K27" s="181"/>
      <c r="L27" s="121" t="s">
        <v>5</v>
      </c>
      <c r="M27" s="122"/>
      <c r="N27" s="123">
        <v>5.6689342403628109E-4</v>
      </c>
      <c r="O27" s="123">
        <v>8.9285714285714272E-4</v>
      </c>
      <c r="P27" s="123"/>
      <c r="Q27" s="123"/>
      <c r="R27" s="123"/>
      <c r="S27" s="123"/>
      <c r="T27" s="123" t="s">
        <v>6</v>
      </c>
      <c r="U27" s="158"/>
      <c r="V27" s="127"/>
      <c r="W27" s="128"/>
      <c r="X27" s="129"/>
      <c r="Y27" s="129"/>
      <c r="Z27" s="129"/>
      <c r="AA27" s="129"/>
      <c r="AB27" s="129"/>
      <c r="AC27" s="129"/>
      <c r="AD27" s="129"/>
      <c r="AE27" s="130"/>
      <c r="AF27" s="205"/>
      <c r="AG27" s="182"/>
      <c r="AH27" s="182"/>
      <c r="AI27" s="182"/>
      <c r="AJ27" s="182"/>
      <c r="AK27" s="182"/>
      <c r="AL27" s="182"/>
      <c r="AM27" s="182"/>
      <c r="AN27" s="182"/>
      <c r="AO27" s="181"/>
      <c r="AP27" s="213"/>
      <c r="AQ27" s="214"/>
      <c r="AR27" s="214"/>
      <c r="AS27" s="214"/>
      <c r="AT27" s="214"/>
      <c r="AU27" s="214"/>
      <c r="AV27" s="214"/>
      <c r="AW27" s="214"/>
      <c r="AX27" s="214"/>
      <c r="AY27" s="215"/>
      <c r="AZ27" s="155" t="s">
        <v>5</v>
      </c>
      <c r="BA27" s="122"/>
      <c r="BB27" s="123" t="s">
        <v>21</v>
      </c>
      <c r="BC27" s="123" t="s">
        <v>21</v>
      </c>
      <c r="BD27" s="123"/>
      <c r="BE27" s="123"/>
      <c r="BF27" s="123"/>
      <c r="BG27" s="123"/>
      <c r="BH27" s="123"/>
      <c r="BI27" s="158"/>
      <c r="BJ27" s="205" t="s">
        <v>112</v>
      </c>
      <c r="BK27" s="182"/>
      <c r="BL27" s="182"/>
      <c r="BM27" s="182"/>
      <c r="BN27" s="182"/>
      <c r="BO27" s="182"/>
      <c r="BP27" s="182"/>
      <c r="BQ27" s="182"/>
      <c r="BR27" s="182"/>
      <c r="BS27" s="181"/>
    </row>
    <row r="28" spans="1:71" x14ac:dyDescent="0.2">
      <c r="A28" s="249"/>
      <c r="B28" s="179"/>
      <c r="C28" s="180"/>
      <c r="D28" s="180"/>
      <c r="E28" s="180"/>
      <c r="F28" s="180"/>
      <c r="G28" s="180"/>
      <c r="H28" s="180"/>
      <c r="I28" s="180"/>
      <c r="J28" s="180"/>
      <c r="K28" s="181"/>
      <c r="L28" s="191" t="s">
        <v>0</v>
      </c>
      <c r="M28" s="192"/>
      <c r="N28" s="192"/>
      <c r="O28" s="192"/>
      <c r="P28" s="192"/>
      <c r="Q28" s="192"/>
      <c r="R28" s="192"/>
      <c r="S28" s="192"/>
      <c r="T28" s="192"/>
      <c r="U28" s="193"/>
      <c r="V28" s="191"/>
      <c r="W28" s="192"/>
      <c r="X28" s="192"/>
      <c r="Y28" s="192"/>
      <c r="Z28" s="192"/>
      <c r="AA28" s="192"/>
      <c r="AB28" s="192"/>
      <c r="AC28" s="192"/>
      <c r="AD28" s="192"/>
      <c r="AE28" s="193"/>
      <c r="AF28" s="183"/>
      <c r="AG28" s="184"/>
      <c r="AH28" s="184"/>
      <c r="AI28" s="184"/>
      <c r="AJ28" s="184"/>
      <c r="AK28" s="184"/>
      <c r="AL28" s="184"/>
      <c r="AM28" s="184"/>
      <c r="AN28" s="184"/>
      <c r="AO28" s="185"/>
      <c r="AP28" s="216"/>
      <c r="AQ28" s="217"/>
      <c r="AR28" s="217"/>
      <c r="AS28" s="217"/>
      <c r="AT28" s="217"/>
      <c r="AU28" s="217"/>
      <c r="AV28" s="217"/>
      <c r="AW28" s="217"/>
      <c r="AX28" s="217"/>
      <c r="AY28" s="218"/>
      <c r="AZ28" s="191" t="s">
        <v>0</v>
      </c>
      <c r="BA28" s="192"/>
      <c r="BB28" s="192"/>
      <c r="BC28" s="192"/>
      <c r="BD28" s="192"/>
      <c r="BE28" s="192"/>
      <c r="BF28" s="192"/>
      <c r="BG28" s="192"/>
      <c r="BH28" s="192"/>
      <c r="BI28" s="193"/>
      <c r="BJ28" s="205" t="s">
        <v>118</v>
      </c>
      <c r="BK28" s="182"/>
      <c r="BL28" s="182"/>
      <c r="BM28" s="182"/>
      <c r="BN28" s="182"/>
      <c r="BO28" s="182"/>
      <c r="BP28" s="182"/>
      <c r="BQ28" s="182"/>
      <c r="BR28" s="182"/>
      <c r="BS28" s="181"/>
    </row>
    <row r="29" spans="1:71" x14ac:dyDescent="0.2">
      <c r="A29" s="249"/>
      <c r="B29" s="202" t="s">
        <v>109</v>
      </c>
      <c r="C29" s="203"/>
      <c r="D29" s="203"/>
      <c r="E29" s="203"/>
      <c r="F29" s="203"/>
      <c r="G29" s="203"/>
      <c r="H29" s="203"/>
      <c r="I29" s="203"/>
      <c r="J29" s="203"/>
      <c r="K29" s="204"/>
      <c r="L29" s="202" t="s">
        <v>76</v>
      </c>
      <c r="M29" s="203"/>
      <c r="N29" s="203"/>
      <c r="O29" s="203"/>
      <c r="P29" s="203"/>
      <c r="Q29" s="203"/>
      <c r="R29" s="203"/>
      <c r="S29" s="203"/>
      <c r="T29" s="203"/>
      <c r="U29" s="204"/>
      <c r="V29" s="202" t="s">
        <v>90</v>
      </c>
      <c r="W29" s="203"/>
      <c r="X29" s="203"/>
      <c r="Y29" s="203"/>
      <c r="Z29" s="203"/>
      <c r="AA29" s="203"/>
      <c r="AB29" s="203"/>
      <c r="AC29" s="203"/>
      <c r="AD29" s="203"/>
      <c r="AE29" s="204"/>
      <c r="AF29" s="202" t="s">
        <v>75</v>
      </c>
      <c r="AG29" s="203"/>
      <c r="AH29" s="203"/>
      <c r="AI29" s="203"/>
      <c r="AJ29" s="203"/>
      <c r="AK29" s="203"/>
      <c r="AL29" s="203"/>
      <c r="AM29" s="203"/>
      <c r="AN29" s="203"/>
      <c r="AO29" s="204"/>
      <c r="AP29" s="202" t="s">
        <v>78</v>
      </c>
      <c r="AQ29" s="203"/>
      <c r="AR29" s="203"/>
      <c r="AS29" s="203"/>
      <c r="AT29" s="203"/>
      <c r="AU29" s="203"/>
      <c r="AV29" s="203"/>
      <c r="AW29" s="203"/>
      <c r="AX29" s="203"/>
      <c r="AY29" s="204"/>
      <c r="AZ29" s="202" t="s">
        <v>84</v>
      </c>
      <c r="BA29" s="203"/>
      <c r="BB29" s="203"/>
      <c r="BC29" s="203"/>
      <c r="BD29" s="203"/>
      <c r="BE29" s="203"/>
      <c r="BF29" s="203"/>
      <c r="BG29" s="203"/>
      <c r="BH29" s="203"/>
      <c r="BI29" s="204"/>
      <c r="BJ29" s="202" t="s">
        <v>81</v>
      </c>
      <c r="BK29" s="203"/>
      <c r="BL29" s="203"/>
      <c r="BM29" s="203"/>
      <c r="BN29" s="203"/>
      <c r="BO29" s="203"/>
      <c r="BP29" s="203"/>
      <c r="BQ29" s="203"/>
      <c r="BR29" s="203"/>
      <c r="BS29" s="204"/>
    </row>
    <row r="30" spans="1:71" x14ac:dyDescent="0.2">
      <c r="A30" s="7"/>
      <c r="B30" s="186"/>
      <c r="C30" s="186"/>
      <c r="D30" s="111"/>
      <c r="E30" s="111"/>
      <c r="F30" s="111"/>
      <c r="G30" s="187"/>
      <c r="H30" s="187"/>
      <c r="I30" s="7"/>
      <c r="J30" s="7"/>
      <c r="K30" s="7"/>
      <c r="L30" s="186" t="s">
        <v>4</v>
      </c>
      <c r="M30" s="186"/>
      <c r="N30" s="156">
        <f>SUM(N24:T24)*O23*Q23/1000</f>
        <v>5.4</v>
      </c>
      <c r="O30" s="111"/>
      <c r="P30" s="111" t="s">
        <v>3</v>
      </c>
      <c r="Q30" s="187">
        <f>SUM(N26:T26)*O23*Q23</f>
        <v>1.5025466893039048E-2</v>
      </c>
      <c r="R30" s="187"/>
      <c r="S30" s="7"/>
      <c r="T30" s="7"/>
      <c r="U30" s="7"/>
      <c r="V30" s="186"/>
      <c r="W30" s="186"/>
      <c r="X30" s="111"/>
      <c r="Y30" s="111"/>
      <c r="Z30" s="111"/>
      <c r="AA30" s="187"/>
      <c r="AB30" s="187"/>
      <c r="AC30" s="7"/>
      <c r="AD30" s="7"/>
      <c r="AE30" s="7"/>
      <c r="AF30" s="186"/>
      <c r="AG30" s="186"/>
      <c r="AH30" s="111"/>
      <c r="AI30" s="111"/>
      <c r="AJ30" s="111"/>
      <c r="AK30" s="187"/>
      <c r="AL30" s="187"/>
      <c r="AM30" s="7"/>
      <c r="AN30" s="7"/>
      <c r="AO30" s="7"/>
      <c r="AP30" s="186"/>
      <c r="AQ30" s="186"/>
      <c r="AR30" s="111"/>
      <c r="AS30" s="111"/>
      <c r="AT30" s="111"/>
      <c r="AU30" s="187"/>
      <c r="AV30" s="187"/>
      <c r="AW30" s="7"/>
      <c r="AX30" s="7"/>
      <c r="AY30" s="7"/>
      <c r="AZ30" s="186" t="s">
        <v>4</v>
      </c>
      <c r="BA30" s="186"/>
      <c r="BB30" s="156">
        <f>SUM(BB24:BH24)*BC23/1000</f>
        <v>12</v>
      </c>
      <c r="BC30" s="111"/>
      <c r="BD30" s="111" t="s">
        <v>3</v>
      </c>
      <c r="BE30" s="187">
        <f>SUM(BB26:BH26)*BC23</f>
        <v>1.0405827263267426E-2</v>
      </c>
      <c r="BF30" s="187"/>
      <c r="BG30" s="7"/>
      <c r="BH30" s="7"/>
      <c r="BI30" s="7"/>
      <c r="BJ30" s="186"/>
      <c r="BK30" s="186"/>
      <c r="BL30" s="156"/>
      <c r="BM30" s="111"/>
      <c r="BN30" s="111"/>
      <c r="BO30" s="187"/>
      <c r="BP30" s="187"/>
      <c r="BQ30" s="7"/>
      <c r="BR30" s="7"/>
      <c r="BS30" s="7"/>
    </row>
    <row r="31" spans="1:71" x14ac:dyDescent="0.2">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row>
    <row r="32" spans="1:71" x14ac:dyDescent="0.2">
      <c r="A32" s="249">
        <f>A20+1</f>
        <v>3</v>
      </c>
      <c r="B32" s="167">
        <f>BJ20+1</f>
        <v>45768</v>
      </c>
      <c r="C32" s="168"/>
      <c r="D32" s="168"/>
      <c r="E32" s="168"/>
      <c r="F32" s="168"/>
      <c r="G32" s="168"/>
      <c r="H32" s="168"/>
      <c r="I32" s="168"/>
      <c r="J32" s="168"/>
      <c r="K32" s="169"/>
      <c r="L32" s="167">
        <f>B32+1</f>
        <v>45769</v>
      </c>
      <c r="M32" s="168"/>
      <c r="N32" s="168"/>
      <c r="O32" s="168"/>
      <c r="P32" s="168"/>
      <c r="Q32" s="168"/>
      <c r="R32" s="168"/>
      <c r="S32" s="168"/>
      <c r="T32" s="168"/>
      <c r="U32" s="169"/>
      <c r="V32" s="167">
        <f>L32+1</f>
        <v>45770</v>
      </c>
      <c r="W32" s="168"/>
      <c r="X32" s="168"/>
      <c r="Y32" s="168"/>
      <c r="Z32" s="168"/>
      <c r="AA32" s="168"/>
      <c r="AB32" s="168"/>
      <c r="AC32" s="168"/>
      <c r="AD32" s="168"/>
      <c r="AE32" s="169"/>
      <c r="AF32" s="167">
        <f>V32+1</f>
        <v>45771</v>
      </c>
      <c r="AG32" s="168"/>
      <c r="AH32" s="168"/>
      <c r="AI32" s="168"/>
      <c r="AJ32" s="168"/>
      <c r="AK32" s="168"/>
      <c r="AL32" s="168"/>
      <c r="AM32" s="168"/>
      <c r="AN32" s="168"/>
      <c r="AO32" s="169"/>
      <c r="AP32" s="167">
        <f>AF32+1</f>
        <v>45772</v>
      </c>
      <c r="AQ32" s="168"/>
      <c r="AR32" s="168"/>
      <c r="AS32" s="168"/>
      <c r="AT32" s="168"/>
      <c r="AU32" s="168"/>
      <c r="AV32" s="168"/>
      <c r="AW32" s="168"/>
      <c r="AX32" s="168"/>
      <c r="AY32" s="169"/>
      <c r="AZ32" s="167">
        <f>AP32+1</f>
        <v>45773</v>
      </c>
      <c r="BA32" s="168"/>
      <c r="BB32" s="168"/>
      <c r="BC32" s="168"/>
      <c r="BD32" s="168"/>
      <c r="BE32" s="168"/>
      <c r="BF32" s="168"/>
      <c r="BG32" s="168"/>
      <c r="BH32" s="168"/>
      <c r="BI32" s="169"/>
      <c r="BJ32" s="167">
        <f>AZ32+1</f>
        <v>45774</v>
      </c>
      <c r="BK32" s="168"/>
      <c r="BL32" s="168"/>
      <c r="BM32" s="168"/>
      <c r="BN32" s="168"/>
      <c r="BO32" s="168"/>
      <c r="BP32" s="168"/>
      <c r="BQ32" s="168"/>
      <c r="BR32" s="168"/>
      <c r="BS32" s="169"/>
    </row>
    <row r="33" spans="1:71" x14ac:dyDescent="0.2">
      <c r="A33" s="249"/>
      <c r="B33" s="170" t="s">
        <v>14</v>
      </c>
      <c r="C33" s="171"/>
      <c r="D33" s="171"/>
      <c r="E33" s="171"/>
      <c r="F33" s="171"/>
      <c r="G33" s="171"/>
      <c r="H33" s="171"/>
      <c r="I33" s="171"/>
      <c r="J33" s="171"/>
      <c r="K33" s="172"/>
      <c r="L33" s="222" t="s">
        <v>2</v>
      </c>
      <c r="M33" s="223"/>
      <c r="N33" s="223"/>
      <c r="O33" s="223"/>
      <c r="P33" s="223"/>
      <c r="Q33" s="223"/>
      <c r="R33" s="223"/>
      <c r="S33" s="223"/>
      <c r="T33" s="223"/>
      <c r="U33" s="224"/>
      <c r="V33" s="170" t="s">
        <v>14</v>
      </c>
      <c r="W33" s="171"/>
      <c r="X33" s="171"/>
      <c r="Y33" s="171"/>
      <c r="Z33" s="171"/>
      <c r="AA33" s="171"/>
      <c r="AB33" s="171"/>
      <c r="AC33" s="171"/>
      <c r="AD33" s="171"/>
      <c r="AE33" s="172"/>
      <c r="AF33" s="173" t="s">
        <v>53</v>
      </c>
      <c r="AG33" s="174"/>
      <c r="AH33" s="174"/>
      <c r="AI33" s="174"/>
      <c r="AJ33" s="174"/>
      <c r="AK33" s="174"/>
      <c r="AL33" s="174"/>
      <c r="AM33" s="174"/>
      <c r="AN33" s="174"/>
      <c r="AO33" s="175"/>
      <c r="AP33" s="197" t="s">
        <v>139</v>
      </c>
      <c r="AQ33" s="198"/>
      <c r="AR33" s="198"/>
      <c r="AS33" s="198"/>
      <c r="AT33" s="198"/>
      <c r="AU33" s="198"/>
      <c r="AV33" s="198"/>
      <c r="AW33" s="198"/>
      <c r="AX33" s="198"/>
      <c r="AY33" s="199"/>
      <c r="AZ33" s="176" t="s">
        <v>80</v>
      </c>
      <c r="BA33" s="177"/>
      <c r="BB33" s="177"/>
      <c r="BC33" s="177"/>
      <c r="BD33" s="177"/>
      <c r="BE33" s="177"/>
      <c r="BF33" s="177"/>
      <c r="BG33" s="177"/>
      <c r="BH33" s="177"/>
      <c r="BI33" s="178"/>
      <c r="BJ33" s="225" t="s">
        <v>13</v>
      </c>
      <c r="BK33" s="226"/>
      <c r="BL33" s="226"/>
      <c r="BM33" s="226"/>
      <c r="BN33" s="226"/>
      <c r="BO33" s="226"/>
      <c r="BP33" s="226"/>
      <c r="BQ33" s="226"/>
      <c r="BR33" s="226"/>
      <c r="BS33" s="227"/>
    </row>
    <row r="34" spans="1:71" ht="12.75" customHeight="1" x14ac:dyDescent="0.2">
      <c r="A34" s="249"/>
      <c r="B34" s="179"/>
      <c r="C34" s="180"/>
      <c r="D34" s="180"/>
      <c r="E34" s="180"/>
      <c r="F34" s="180"/>
      <c r="G34" s="180"/>
      <c r="H34" s="180"/>
      <c r="I34" s="180"/>
      <c r="J34" s="180"/>
      <c r="K34" s="181"/>
      <c r="L34" s="179" t="s">
        <v>1</v>
      </c>
      <c r="M34" s="180"/>
      <c r="N34" s="180"/>
      <c r="O34" s="180"/>
      <c r="P34" s="180"/>
      <c r="Q34" s="180"/>
      <c r="R34" s="180"/>
      <c r="S34" s="180"/>
      <c r="T34" s="180"/>
      <c r="U34" s="181"/>
      <c r="V34" s="179"/>
      <c r="W34" s="180"/>
      <c r="X34" s="180"/>
      <c r="Y34" s="180"/>
      <c r="Z34" s="180"/>
      <c r="AA34" s="180"/>
      <c r="AB34" s="180"/>
      <c r="AC34" s="180"/>
      <c r="AD34" s="180"/>
      <c r="AE34" s="181"/>
      <c r="AF34" s="179"/>
      <c r="AG34" s="180"/>
      <c r="AH34" s="180"/>
      <c r="AI34" s="180"/>
      <c r="AJ34" s="180"/>
      <c r="AK34" s="180"/>
      <c r="AL34" s="180"/>
      <c r="AM34" s="180"/>
      <c r="AN34" s="180"/>
      <c r="AO34" s="181"/>
      <c r="AP34" s="210" t="s">
        <v>138</v>
      </c>
      <c r="AQ34" s="211"/>
      <c r="AR34" s="211"/>
      <c r="AS34" s="211"/>
      <c r="AT34" s="211"/>
      <c r="AU34" s="211"/>
      <c r="AV34" s="211"/>
      <c r="AW34" s="211"/>
      <c r="AX34" s="211"/>
      <c r="AY34" s="212"/>
      <c r="AZ34" s="179"/>
      <c r="BA34" s="180"/>
      <c r="BB34" s="180"/>
      <c r="BC34" s="180"/>
      <c r="BD34" s="180"/>
      <c r="BE34" s="180"/>
      <c r="BF34" s="180"/>
      <c r="BG34" s="180"/>
      <c r="BH34" s="180"/>
      <c r="BI34" s="181"/>
      <c r="BJ34" s="179" t="s">
        <v>86</v>
      </c>
      <c r="BK34" s="180"/>
      <c r="BL34" s="180"/>
      <c r="BM34" s="180"/>
      <c r="BN34" s="180"/>
      <c r="BO34" s="180"/>
      <c r="BP34" s="180"/>
      <c r="BQ34" s="180"/>
      <c r="BR34" s="180"/>
      <c r="BS34" s="181"/>
    </row>
    <row r="35" spans="1:71" x14ac:dyDescent="0.2">
      <c r="A35" s="249"/>
      <c r="B35" s="179"/>
      <c r="C35" s="180"/>
      <c r="D35" s="180"/>
      <c r="E35" s="180"/>
      <c r="F35" s="180"/>
      <c r="G35" s="180"/>
      <c r="H35" s="180"/>
      <c r="I35" s="180"/>
      <c r="J35" s="180"/>
      <c r="K35" s="181"/>
      <c r="L35" s="254" t="s">
        <v>122</v>
      </c>
      <c r="M35" s="255"/>
      <c r="N35" s="255"/>
      <c r="O35" s="255"/>
      <c r="P35" s="255"/>
      <c r="Q35" s="255"/>
      <c r="R35" s="255"/>
      <c r="S35" s="255"/>
      <c r="T35" s="255"/>
      <c r="U35" s="256"/>
      <c r="V35" s="124"/>
      <c r="W35" s="164"/>
      <c r="X35" s="164"/>
      <c r="Y35" s="164"/>
      <c r="Z35" s="164"/>
      <c r="AA35" s="201"/>
      <c r="AB35" s="201"/>
      <c r="AC35" s="114"/>
      <c r="AD35" s="164"/>
      <c r="AE35" s="125"/>
      <c r="AF35" s="179" t="s">
        <v>82</v>
      </c>
      <c r="AG35" s="180"/>
      <c r="AH35" s="180"/>
      <c r="AI35" s="180"/>
      <c r="AJ35" s="180"/>
      <c r="AK35" s="180"/>
      <c r="AL35" s="180"/>
      <c r="AM35" s="180"/>
      <c r="AN35" s="180"/>
      <c r="AO35" s="181"/>
      <c r="AP35" s="213"/>
      <c r="AQ35" s="214"/>
      <c r="AR35" s="214"/>
      <c r="AS35" s="214"/>
      <c r="AT35" s="214"/>
      <c r="AU35" s="214"/>
      <c r="AV35" s="214"/>
      <c r="AW35" s="214"/>
      <c r="AX35" s="214"/>
      <c r="AY35" s="215"/>
      <c r="AZ35" s="179" t="s">
        <v>111</v>
      </c>
      <c r="BA35" s="180"/>
      <c r="BB35" s="180"/>
      <c r="BC35" s="180"/>
      <c r="BD35" s="180"/>
      <c r="BE35" s="180"/>
      <c r="BF35" s="180"/>
      <c r="BG35" s="180"/>
      <c r="BH35" s="180"/>
      <c r="BI35" s="181"/>
      <c r="BJ35" s="257" t="s">
        <v>129</v>
      </c>
      <c r="BK35" s="258"/>
      <c r="BL35" s="258"/>
      <c r="BM35" s="258"/>
      <c r="BN35" s="258"/>
      <c r="BO35" s="258"/>
      <c r="BP35" s="258"/>
      <c r="BQ35" s="258"/>
      <c r="BR35" s="258"/>
      <c r="BS35" s="259"/>
    </row>
    <row r="36" spans="1:71" x14ac:dyDescent="0.2">
      <c r="A36" s="249"/>
      <c r="B36" s="179" t="s">
        <v>107</v>
      </c>
      <c r="C36" s="180"/>
      <c r="D36" s="180"/>
      <c r="E36" s="180"/>
      <c r="F36" s="180"/>
      <c r="G36" s="180"/>
      <c r="H36" s="180"/>
      <c r="I36" s="180"/>
      <c r="J36" s="180"/>
      <c r="K36" s="181"/>
      <c r="L36" s="254"/>
      <c r="M36" s="255"/>
      <c r="N36" s="255"/>
      <c r="O36" s="255"/>
      <c r="P36" s="255"/>
      <c r="Q36" s="255"/>
      <c r="R36" s="255"/>
      <c r="S36" s="255"/>
      <c r="T36" s="255"/>
      <c r="U36" s="256"/>
      <c r="V36" s="124"/>
      <c r="W36" s="164"/>
      <c r="X36" s="164"/>
      <c r="Y36" s="164"/>
      <c r="Z36" s="164"/>
      <c r="AA36" s="164"/>
      <c r="AB36" s="164"/>
      <c r="AC36" s="164"/>
      <c r="AD36" s="164"/>
      <c r="AE36" s="125"/>
      <c r="AF36" s="112"/>
      <c r="AG36" s="113"/>
      <c r="AH36" s="160"/>
      <c r="AI36" s="132" t="s">
        <v>17</v>
      </c>
      <c r="AJ36" s="133">
        <f>((3600/((60%*VMA)*1000))*1000)*"00:00:01"</f>
        <v>4.4802867383512551E-3</v>
      </c>
      <c r="AK36" s="132" t="s">
        <v>16</v>
      </c>
      <c r="AL36" s="133">
        <f>((3600/((65%*VMA)*1000))*1000)*"00:00:01"</f>
        <v>4.1356492969396186E-3</v>
      </c>
      <c r="AM36" s="133"/>
      <c r="AN36" s="160"/>
      <c r="AO36" s="108"/>
      <c r="AP36" s="213"/>
      <c r="AQ36" s="214"/>
      <c r="AR36" s="214"/>
      <c r="AS36" s="214"/>
      <c r="AT36" s="214"/>
      <c r="AU36" s="214"/>
      <c r="AV36" s="214"/>
      <c r="AW36" s="214"/>
      <c r="AX36" s="214"/>
      <c r="AY36" s="215"/>
      <c r="AZ36" s="112"/>
      <c r="BA36" s="113"/>
      <c r="BB36" s="160"/>
      <c r="BC36" s="132" t="s">
        <v>17</v>
      </c>
      <c r="BD36" s="133">
        <f>((3600/((60%*VMA)*1000))*1000)*"00:00:01"</f>
        <v>4.4802867383512551E-3</v>
      </c>
      <c r="BE36" s="132" t="s">
        <v>16</v>
      </c>
      <c r="BF36" s="133">
        <f>((3600/((65%*VMA)*1000))*1000)*"00:00:01"</f>
        <v>4.1356492969396186E-3</v>
      </c>
      <c r="BG36" s="133"/>
      <c r="BH36" s="160"/>
      <c r="BI36" s="108"/>
      <c r="BJ36" s="260"/>
      <c r="BK36" s="258"/>
      <c r="BL36" s="258"/>
      <c r="BM36" s="258"/>
      <c r="BN36" s="258"/>
      <c r="BO36" s="258"/>
      <c r="BP36" s="258"/>
      <c r="BQ36" s="258"/>
      <c r="BR36" s="258"/>
      <c r="BS36" s="259"/>
    </row>
    <row r="37" spans="1:71" x14ac:dyDescent="0.2">
      <c r="A37" s="249"/>
      <c r="B37" s="179" t="s">
        <v>108</v>
      </c>
      <c r="C37" s="180"/>
      <c r="D37" s="180"/>
      <c r="E37" s="180"/>
      <c r="F37" s="180"/>
      <c r="G37" s="180"/>
      <c r="H37" s="180"/>
      <c r="I37" s="180"/>
      <c r="J37" s="180"/>
      <c r="K37" s="181"/>
      <c r="L37" s="254"/>
      <c r="M37" s="255"/>
      <c r="N37" s="255"/>
      <c r="O37" s="255"/>
      <c r="P37" s="255"/>
      <c r="Q37" s="255"/>
      <c r="R37" s="255"/>
      <c r="S37" s="255"/>
      <c r="T37" s="255"/>
      <c r="U37" s="256"/>
      <c r="V37" s="124"/>
      <c r="W37" s="164"/>
      <c r="X37" s="114"/>
      <c r="Y37" s="114"/>
      <c r="Z37" s="114"/>
      <c r="AA37" s="114"/>
      <c r="AB37" s="114"/>
      <c r="AC37" s="114"/>
      <c r="AD37" s="114"/>
      <c r="AE37" s="126"/>
      <c r="AF37" s="179" t="s">
        <v>66</v>
      </c>
      <c r="AG37" s="180"/>
      <c r="AH37" s="180"/>
      <c r="AI37" s="180"/>
      <c r="AJ37" s="180"/>
      <c r="AK37" s="180"/>
      <c r="AL37" s="180"/>
      <c r="AM37" s="180"/>
      <c r="AN37" s="180"/>
      <c r="AO37" s="181"/>
      <c r="AP37" s="213"/>
      <c r="AQ37" s="214"/>
      <c r="AR37" s="214"/>
      <c r="AS37" s="214"/>
      <c r="AT37" s="214"/>
      <c r="AU37" s="214"/>
      <c r="AV37" s="214"/>
      <c r="AW37" s="214"/>
      <c r="AX37" s="214"/>
      <c r="AY37" s="215"/>
      <c r="AZ37" s="179" t="s">
        <v>66</v>
      </c>
      <c r="BA37" s="180"/>
      <c r="BB37" s="180"/>
      <c r="BC37" s="180"/>
      <c r="BD37" s="180"/>
      <c r="BE37" s="180"/>
      <c r="BF37" s="180"/>
      <c r="BG37" s="180"/>
      <c r="BH37" s="180"/>
      <c r="BI37" s="181"/>
      <c r="BJ37" s="260"/>
      <c r="BK37" s="258"/>
      <c r="BL37" s="258"/>
      <c r="BM37" s="258"/>
      <c r="BN37" s="258"/>
      <c r="BO37" s="258"/>
      <c r="BP37" s="258"/>
      <c r="BQ37" s="258"/>
      <c r="BR37" s="258"/>
      <c r="BS37" s="259"/>
    </row>
    <row r="38" spans="1:71" x14ac:dyDescent="0.2">
      <c r="A38" s="249"/>
      <c r="B38" s="179"/>
      <c r="C38" s="180"/>
      <c r="D38" s="180"/>
      <c r="E38" s="180"/>
      <c r="F38" s="180"/>
      <c r="G38" s="180"/>
      <c r="H38" s="180"/>
      <c r="I38" s="180"/>
      <c r="J38" s="180"/>
      <c r="K38" s="181"/>
      <c r="L38" s="254"/>
      <c r="M38" s="255"/>
      <c r="N38" s="255"/>
      <c r="O38" s="255"/>
      <c r="P38" s="255"/>
      <c r="Q38" s="255"/>
      <c r="R38" s="255"/>
      <c r="S38" s="255"/>
      <c r="T38" s="255"/>
      <c r="U38" s="256"/>
      <c r="V38" s="127"/>
      <c r="W38" s="128"/>
      <c r="X38" s="129"/>
      <c r="Y38" s="129"/>
      <c r="Z38" s="129"/>
      <c r="AA38" s="129"/>
      <c r="AB38" s="129"/>
      <c r="AC38" s="129"/>
      <c r="AD38" s="129"/>
      <c r="AE38" s="130"/>
      <c r="AF38" s="159"/>
      <c r="AG38" s="157"/>
      <c r="AH38" s="157"/>
      <c r="AI38" s="157"/>
      <c r="AJ38" s="157"/>
      <c r="AK38" s="157"/>
      <c r="AL38" s="157"/>
      <c r="AM38" s="157"/>
      <c r="AN38" s="157"/>
      <c r="AO38" s="158"/>
      <c r="AP38" s="213"/>
      <c r="AQ38" s="214"/>
      <c r="AR38" s="214"/>
      <c r="AS38" s="214"/>
      <c r="AT38" s="214"/>
      <c r="AU38" s="214"/>
      <c r="AV38" s="214"/>
      <c r="AW38" s="214"/>
      <c r="AX38" s="214"/>
      <c r="AY38" s="215"/>
      <c r="AZ38" s="159"/>
      <c r="BA38" s="157"/>
      <c r="BB38" s="157"/>
      <c r="BC38" s="157"/>
      <c r="BD38" s="157"/>
      <c r="BE38" s="157"/>
      <c r="BF38" s="157"/>
      <c r="BG38" s="157"/>
      <c r="BH38" s="157"/>
      <c r="BI38" s="158"/>
      <c r="BJ38" s="260"/>
      <c r="BK38" s="258"/>
      <c r="BL38" s="258"/>
      <c r="BM38" s="258"/>
      <c r="BN38" s="258"/>
      <c r="BO38" s="258"/>
      <c r="BP38" s="258"/>
      <c r="BQ38" s="258"/>
      <c r="BR38" s="258"/>
      <c r="BS38" s="259"/>
    </row>
    <row r="39" spans="1:71" x14ac:dyDescent="0.2">
      <c r="A39" s="249"/>
      <c r="B39" s="179"/>
      <c r="C39" s="180"/>
      <c r="D39" s="180"/>
      <c r="E39" s="180"/>
      <c r="F39" s="180"/>
      <c r="G39" s="180"/>
      <c r="H39" s="180"/>
      <c r="I39" s="180"/>
      <c r="J39" s="180"/>
      <c r="K39" s="181"/>
      <c r="L39" s="254"/>
      <c r="M39" s="255"/>
      <c r="N39" s="255"/>
      <c r="O39" s="255"/>
      <c r="P39" s="255"/>
      <c r="Q39" s="255"/>
      <c r="R39" s="255"/>
      <c r="S39" s="255"/>
      <c r="T39" s="255"/>
      <c r="U39" s="256"/>
      <c r="V39" s="127"/>
      <c r="W39" s="128"/>
      <c r="X39" s="129"/>
      <c r="Y39" s="129"/>
      <c r="Z39" s="129"/>
      <c r="AA39" s="129"/>
      <c r="AB39" s="129"/>
      <c r="AC39" s="129"/>
      <c r="AD39" s="129"/>
      <c r="AE39" s="130"/>
      <c r="AF39" s="205"/>
      <c r="AG39" s="182"/>
      <c r="AH39" s="182"/>
      <c r="AI39" s="182"/>
      <c r="AJ39" s="182"/>
      <c r="AK39" s="182"/>
      <c r="AL39" s="182"/>
      <c r="AM39" s="182"/>
      <c r="AN39" s="182"/>
      <c r="AO39" s="181"/>
      <c r="AP39" s="213"/>
      <c r="AQ39" s="214"/>
      <c r="AR39" s="214"/>
      <c r="AS39" s="214"/>
      <c r="AT39" s="214"/>
      <c r="AU39" s="214"/>
      <c r="AV39" s="214"/>
      <c r="AW39" s="214"/>
      <c r="AX39" s="214"/>
      <c r="AY39" s="215"/>
      <c r="AZ39" s="205" t="s">
        <v>112</v>
      </c>
      <c r="BA39" s="182"/>
      <c r="BB39" s="182"/>
      <c r="BC39" s="182"/>
      <c r="BD39" s="182"/>
      <c r="BE39" s="182"/>
      <c r="BF39" s="182"/>
      <c r="BG39" s="182"/>
      <c r="BH39" s="182"/>
      <c r="BI39" s="181"/>
      <c r="BJ39" s="260"/>
      <c r="BK39" s="258"/>
      <c r="BL39" s="258"/>
      <c r="BM39" s="258"/>
      <c r="BN39" s="258"/>
      <c r="BO39" s="258"/>
      <c r="BP39" s="258"/>
      <c r="BQ39" s="258"/>
      <c r="BR39" s="258"/>
      <c r="BS39" s="259"/>
    </row>
    <row r="40" spans="1:71" x14ac:dyDescent="0.2">
      <c r="A40" s="249"/>
      <c r="B40" s="179"/>
      <c r="C40" s="180"/>
      <c r="D40" s="180"/>
      <c r="E40" s="180"/>
      <c r="F40" s="180"/>
      <c r="G40" s="180"/>
      <c r="H40" s="180"/>
      <c r="I40" s="180"/>
      <c r="J40" s="180"/>
      <c r="K40" s="181"/>
      <c r="L40" s="191" t="s">
        <v>0</v>
      </c>
      <c r="M40" s="192"/>
      <c r="N40" s="192"/>
      <c r="O40" s="192"/>
      <c r="P40" s="192"/>
      <c r="Q40" s="192"/>
      <c r="R40" s="192"/>
      <c r="S40" s="192"/>
      <c r="T40" s="192"/>
      <c r="U40" s="193"/>
      <c r="V40" s="191"/>
      <c r="W40" s="192"/>
      <c r="X40" s="192"/>
      <c r="Y40" s="192"/>
      <c r="Z40" s="192"/>
      <c r="AA40" s="192"/>
      <c r="AB40" s="192"/>
      <c r="AC40" s="192"/>
      <c r="AD40" s="192"/>
      <c r="AE40" s="193"/>
      <c r="AF40" s="183"/>
      <c r="AG40" s="184"/>
      <c r="AH40" s="184"/>
      <c r="AI40" s="184"/>
      <c r="AJ40" s="184"/>
      <c r="AK40" s="184"/>
      <c r="AL40" s="184"/>
      <c r="AM40" s="184"/>
      <c r="AN40" s="184"/>
      <c r="AO40" s="185"/>
      <c r="AP40" s="216"/>
      <c r="AQ40" s="217"/>
      <c r="AR40" s="217"/>
      <c r="AS40" s="217"/>
      <c r="AT40" s="217"/>
      <c r="AU40" s="217"/>
      <c r="AV40" s="217"/>
      <c r="AW40" s="217"/>
      <c r="AX40" s="217"/>
      <c r="AY40" s="218"/>
      <c r="AZ40" s="205" t="s">
        <v>118</v>
      </c>
      <c r="BA40" s="182"/>
      <c r="BB40" s="182"/>
      <c r="BC40" s="182"/>
      <c r="BD40" s="182"/>
      <c r="BE40" s="182"/>
      <c r="BF40" s="182"/>
      <c r="BG40" s="182"/>
      <c r="BH40" s="182"/>
      <c r="BI40" s="181"/>
      <c r="BJ40" s="179" t="s">
        <v>0</v>
      </c>
      <c r="BK40" s="180"/>
      <c r="BL40" s="180"/>
      <c r="BM40" s="180"/>
      <c r="BN40" s="180"/>
      <c r="BO40" s="180"/>
      <c r="BP40" s="180"/>
      <c r="BQ40" s="180"/>
      <c r="BR40" s="180"/>
      <c r="BS40" s="181"/>
    </row>
    <row r="41" spans="1:71" x14ac:dyDescent="0.2">
      <c r="A41" s="249"/>
      <c r="B41" s="202" t="s">
        <v>109</v>
      </c>
      <c r="C41" s="203"/>
      <c r="D41" s="203"/>
      <c r="E41" s="203"/>
      <c r="F41" s="203"/>
      <c r="G41" s="203"/>
      <c r="H41" s="203"/>
      <c r="I41" s="203"/>
      <c r="J41" s="203"/>
      <c r="K41" s="204"/>
      <c r="L41" s="202" t="s">
        <v>91</v>
      </c>
      <c r="M41" s="203"/>
      <c r="N41" s="203"/>
      <c r="O41" s="203"/>
      <c r="P41" s="203"/>
      <c r="Q41" s="203"/>
      <c r="R41" s="203"/>
      <c r="S41" s="203"/>
      <c r="T41" s="203"/>
      <c r="U41" s="204"/>
      <c r="V41" s="202" t="s">
        <v>90</v>
      </c>
      <c r="W41" s="203"/>
      <c r="X41" s="203"/>
      <c r="Y41" s="203"/>
      <c r="Z41" s="203"/>
      <c r="AA41" s="203"/>
      <c r="AB41" s="203"/>
      <c r="AC41" s="203"/>
      <c r="AD41" s="203"/>
      <c r="AE41" s="204"/>
      <c r="AF41" s="202" t="s">
        <v>75</v>
      </c>
      <c r="AG41" s="203"/>
      <c r="AH41" s="203"/>
      <c r="AI41" s="203"/>
      <c r="AJ41" s="203"/>
      <c r="AK41" s="203"/>
      <c r="AL41" s="203"/>
      <c r="AM41" s="203"/>
      <c r="AN41" s="203"/>
      <c r="AO41" s="204"/>
      <c r="AP41" s="202" t="s">
        <v>78</v>
      </c>
      <c r="AQ41" s="203"/>
      <c r="AR41" s="203"/>
      <c r="AS41" s="203"/>
      <c r="AT41" s="203"/>
      <c r="AU41" s="203"/>
      <c r="AV41" s="203"/>
      <c r="AW41" s="203"/>
      <c r="AX41" s="203"/>
      <c r="AY41" s="204"/>
      <c r="AZ41" s="202" t="s">
        <v>81</v>
      </c>
      <c r="BA41" s="203"/>
      <c r="BB41" s="203"/>
      <c r="BC41" s="203"/>
      <c r="BD41" s="203"/>
      <c r="BE41" s="203"/>
      <c r="BF41" s="203"/>
      <c r="BG41" s="203"/>
      <c r="BH41" s="203"/>
      <c r="BI41" s="204"/>
      <c r="BJ41" s="202" t="s">
        <v>79</v>
      </c>
      <c r="BK41" s="203"/>
      <c r="BL41" s="203"/>
      <c r="BM41" s="203"/>
      <c r="BN41" s="203"/>
      <c r="BO41" s="203"/>
      <c r="BP41" s="203"/>
      <c r="BQ41" s="203"/>
      <c r="BR41" s="203"/>
      <c r="BS41" s="204"/>
    </row>
    <row r="42" spans="1:71" x14ac:dyDescent="0.2">
      <c r="A42" s="7"/>
      <c r="B42" s="186"/>
      <c r="C42" s="186"/>
      <c r="D42" s="111"/>
      <c r="E42" s="111"/>
      <c r="F42" s="111"/>
      <c r="G42" s="187"/>
      <c r="H42" s="187"/>
      <c r="I42" s="7"/>
      <c r="J42" s="7"/>
      <c r="K42" s="7"/>
      <c r="L42" s="186"/>
      <c r="M42" s="186"/>
      <c r="N42" s="156"/>
      <c r="O42" s="111"/>
      <c r="P42" s="111"/>
      <c r="Q42" s="187"/>
      <c r="R42" s="187"/>
      <c r="S42" s="187"/>
      <c r="T42" s="187"/>
      <c r="U42" s="7"/>
      <c r="V42" s="186"/>
      <c r="W42" s="186"/>
      <c r="X42" s="111"/>
      <c r="Y42" s="111"/>
      <c r="Z42" s="111"/>
      <c r="AA42" s="187"/>
      <c r="AB42" s="187"/>
      <c r="AC42" s="7"/>
      <c r="AD42" s="7"/>
      <c r="AE42" s="7"/>
      <c r="AF42" s="186"/>
      <c r="AG42" s="186"/>
      <c r="AH42" s="111"/>
      <c r="AI42" s="111"/>
      <c r="AJ42" s="111"/>
      <c r="AK42" s="187"/>
      <c r="AL42" s="187"/>
      <c r="AM42" s="7"/>
      <c r="AN42" s="7"/>
      <c r="AO42" s="7"/>
      <c r="AP42" s="186"/>
      <c r="AQ42" s="186"/>
      <c r="AR42" s="111"/>
      <c r="AS42" s="111"/>
      <c r="AT42" s="111"/>
      <c r="AU42" s="187"/>
      <c r="AV42" s="187"/>
      <c r="AW42" s="7"/>
      <c r="AX42" s="7"/>
      <c r="AY42" s="7"/>
      <c r="AZ42" s="186"/>
      <c r="BA42" s="186"/>
      <c r="BB42" s="156"/>
      <c r="BC42" s="111"/>
      <c r="BD42" s="111"/>
      <c r="BE42" s="187"/>
      <c r="BF42" s="187"/>
      <c r="BG42" s="7"/>
      <c r="BH42" s="7"/>
      <c r="BI42" s="7"/>
      <c r="BJ42" s="186"/>
      <c r="BK42" s="186"/>
      <c r="BL42" s="111"/>
      <c r="BM42" s="111"/>
      <c r="BN42" s="111"/>
      <c r="BO42" s="187"/>
      <c r="BP42" s="187"/>
      <c r="BQ42" s="7"/>
      <c r="BR42" s="7"/>
      <c r="BS42" s="7"/>
    </row>
    <row r="43" spans="1:71" x14ac:dyDescent="0.2">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111"/>
      <c r="BE43" s="7"/>
      <c r="BF43" s="7"/>
      <c r="BG43" s="7"/>
      <c r="BH43" s="7"/>
      <c r="BI43" s="7"/>
      <c r="BJ43" s="7"/>
      <c r="BK43" s="7"/>
      <c r="BL43" s="7"/>
      <c r="BM43" s="7"/>
      <c r="BN43" s="7"/>
      <c r="BO43" s="7"/>
      <c r="BP43" s="7"/>
      <c r="BQ43" s="7"/>
      <c r="BR43" s="7"/>
      <c r="BS43" s="7"/>
    </row>
    <row r="44" spans="1:71" x14ac:dyDescent="0.2">
      <c r="A44" s="248">
        <f>A32+1</f>
        <v>4</v>
      </c>
      <c r="B44" s="167">
        <f>BJ32+1</f>
        <v>45775</v>
      </c>
      <c r="C44" s="168"/>
      <c r="D44" s="168"/>
      <c r="E44" s="168"/>
      <c r="F44" s="168"/>
      <c r="G44" s="168"/>
      <c r="H44" s="168"/>
      <c r="I44" s="168"/>
      <c r="J44" s="168"/>
      <c r="K44" s="169"/>
      <c r="L44" s="167">
        <f>B44+1</f>
        <v>45776</v>
      </c>
      <c r="M44" s="168"/>
      <c r="N44" s="168"/>
      <c r="O44" s="168"/>
      <c r="P44" s="168"/>
      <c r="Q44" s="168"/>
      <c r="R44" s="168"/>
      <c r="S44" s="168"/>
      <c r="T44" s="168"/>
      <c r="U44" s="169"/>
      <c r="V44" s="167">
        <f>L44+1</f>
        <v>45777</v>
      </c>
      <c r="W44" s="168"/>
      <c r="X44" s="168"/>
      <c r="Y44" s="168"/>
      <c r="Z44" s="168"/>
      <c r="AA44" s="168"/>
      <c r="AB44" s="168"/>
      <c r="AC44" s="168"/>
      <c r="AD44" s="168"/>
      <c r="AE44" s="169"/>
      <c r="AF44" s="167">
        <f>V44+1</f>
        <v>45778</v>
      </c>
      <c r="AG44" s="168"/>
      <c r="AH44" s="168"/>
      <c r="AI44" s="168"/>
      <c r="AJ44" s="168"/>
      <c r="AK44" s="168"/>
      <c r="AL44" s="168"/>
      <c r="AM44" s="168"/>
      <c r="AN44" s="168"/>
      <c r="AO44" s="169"/>
      <c r="AP44" s="167">
        <f>AF44+1</f>
        <v>45779</v>
      </c>
      <c r="AQ44" s="168"/>
      <c r="AR44" s="168"/>
      <c r="AS44" s="168"/>
      <c r="AT44" s="168"/>
      <c r="AU44" s="168"/>
      <c r="AV44" s="168"/>
      <c r="AW44" s="168"/>
      <c r="AX44" s="168"/>
      <c r="AY44" s="169"/>
      <c r="AZ44" s="167">
        <f>AP44+1</f>
        <v>45780</v>
      </c>
      <c r="BA44" s="168"/>
      <c r="BB44" s="168"/>
      <c r="BC44" s="168"/>
      <c r="BD44" s="168"/>
      <c r="BE44" s="168"/>
      <c r="BF44" s="168"/>
      <c r="BG44" s="168"/>
      <c r="BH44" s="168"/>
      <c r="BI44" s="169"/>
      <c r="BJ44" s="167">
        <f>AZ44+1</f>
        <v>45781</v>
      </c>
      <c r="BK44" s="168"/>
      <c r="BL44" s="168"/>
      <c r="BM44" s="168"/>
      <c r="BN44" s="168"/>
      <c r="BO44" s="168"/>
      <c r="BP44" s="168"/>
      <c r="BQ44" s="168"/>
      <c r="BR44" s="168"/>
      <c r="BS44" s="169"/>
    </row>
    <row r="45" spans="1:71" x14ac:dyDescent="0.2">
      <c r="A45" s="248"/>
      <c r="B45" s="170" t="s">
        <v>14</v>
      </c>
      <c r="C45" s="171"/>
      <c r="D45" s="171"/>
      <c r="E45" s="171"/>
      <c r="F45" s="171"/>
      <c r="G45" s="171"/>
      <c r="H45" s="171"/>
      <c r="I45" s="171"/>
      <c r="J45" s="171"/>
      <c r="K45" s="172"/>
      <c r="L45" s="188" t="s">
        <v>77</v>
      </c>
      <c r="M45" s="189"/>
      <c r="N45" s="189"/>
      <c r="O45" s="189"/>
      <c r="P45" s="189"/>
      <c r="Q45" s="189"/>
      <c r="R45" s="189"/>
      <c r="S45" s="189"/>
      <c r="T45" s="189"/>
      <c r="U45" s="190"/>
      <c r="V45" s="170" t="s">
        <v>14</v>
      </c>
      <c r="W45" s="171"/>
      <c r="X45" s="171"/>
      <c r="Y45" s="171"/>
      <c r="Z45" s="171"/>
      <c r="AA45" s="171"/>
      <c r="AB45" s="171"/>
      <c r="AC45" s="171"/>
      <c r="AD45" s="171"/>
      <c r="AE45" s="172"/>
      <c r="AF45" s="173" t="s">
        <v>53</v>
      </c>
      <c r="AG45" s="174"/>
      <c r="AH45" s="174"/>
      <c r="AI45" s="174"/>
      <c r="AJ45" s="174"/>
      <c r="AK45" s="174"/>
      <c r="AL45" s="174"/>
      <c r="AM45" s="174"/>
      <c r="AN45" s="174"/>
      <c r="AO45" s="175"/>
      <c r="AP45" s="170" t="s">
        <v>14</v>
      </c>
      <c r="AQ45" s="171"/>
      <c r="AR45" s="171"/>
      <c r="AS45" s="171"/>
      <c r="AT45" s="171"/>
      <c r="AU45" s="171"/>
      <c r="AV45" s="171"/>
      <c r="AW45" s="171"/>
      <c r="AX45" s="171"/>
      <c r="AY45" s="172"/>
      <c r="AZ45" s="225" t="s">
        <v>13</v>
      </c>
      <c r="BA45" s="226"/>
      <c r="BB45" s="226"/>
      <c r="BC45" s="226"/>
      <c r="BD45" s="226"/>
      <c r="BE45" s="226"/>
      <c r="BF45" s="226"/>
      <c r="BG45" s="226"/>
      <c r="BH45" s="226"/>
      <c r="BI45" s="227"/>
      <c r="BJ45" s="176" t="s">
        <v>80</v>
      </c>
      <c r="BK45" s="177"/>
      <c r="BL45" s="177"/>
      <c r="BM45" s="177"/>
      <c r="BN45" s="177"/>
      <c r="BO45" s="177"/>
      <c r="BP45" s="177"/>
      <c r="BQ45" s="177"/>
      <c r="BR45" s="177"/>
      <c r="BS45" s="178"/>
    </row>
    <row r="46" spans="1:71" x14ac:dyDescent="0.2">
      <c r="A46" s="248"/>
      <c r="B46" s="179"/>
      <c r="C46" s="180"/>
      <c r="D46" s="180"/>
      <c r="E46" s="180"/>
      <c r="F46" s="180"/>
      <c r="G46" s="180"/>
      <c r="H46" s="180"/>
      <c r="I46" s="180"/>
      <c r="J46" s="180"/>
      <c r="K46" s="181"/>
      <c r="L46" s="179" t="s">
        <v>1</v>
      </c>
      <c r="M46" s="180"/>
      <c r="N46" s="180"/>
      <c r="O46" s="180"/>
      <c r="P46" s="180"/>
      <c r="Q46" s="180"/>
      <c r="R46" s="180"/>
      <c r="S46" s="180"/>
      <c r="T46" s="180"/>
      <c r="U46" s="181"/>
      <c r="V46" s="179"/>
      <c r="W46" s="180"/>
      <c r="X46" s="180"/>
      <c r="Y46" s="180"/>
      <c r="Z46" s="180"/>
      <c r="AA46" s="180"/>
      <c r="AB46" s="180"/>
      <c r="AC46" s="180"/>
      <c r="AD46" s="180"/>
      <c r="AE46" s="181"/>
      <c r="AF46" s="179"/>
      <c r="AG46" s="180"/>
      <c r="AH46" s="180"/>
      <c r="AI46" s="180"/>
      <c r="AJ46" s="180"/>
      <c r="AK46" s="180"/>
      <c r="AL46" s="180"/>
      <c r="AM46" s="180"/>
      <c r="AN46" s="180"/>
      <c r="AO46" s="181"/>
      <c r="AP46" s="179"/>
      <c r="AQ46" s="180"/>
      <c r="AR46" s="180"/>
      <c r="AS46" s="180"/>
      <c r="AT46" s="180"/>
      <c r="AU46" s="180"/>
      <c r="AV46" s="180"/>
      <c r="AW46" s="180"/>
      <c r="AX46" s="180"/>
      <c r="AY46" s="181"/>
      <c r="AZ46" s="179" t="s">
        <v>86</v>
      </c>
      <c r="BA46" s="180"/>
      <c r="BB46" s="180"/>
      <c r="BC46" s="180"/>
      <c r="BD46" s="180"/>
      <c r="BE46" s="180"/>
      <c r="BF46" s="180"/>
      <c r="BG46" s="180"/>
      <c r="BH46" s="180"/>
      <c r="BI46" s="181"/>
      <c r="BJ46" s="179"/>
      <c r="BK46" s="180"/>
      <c r="BL46" s="180"/>
      <c r="BM46" s="180"/>
      <c r="BN46" s="180"/>
      <c r="BO46" s="180"/>
      <c r="BP46" s="180"/>
      <c r="BQ46" s="180"/>
      <c r="BR46" s="180"/>
      <c r="BS46" s="181"/>
    </row>
    <row r="47" spans="1:71" x14ac:dyDescent="0.2">
      <c r="A47" s="248"/>
      <c r="B47" s="124"/>
      <c r="C47" s="164"/>
      <c r="D47" s="164"/>
      <c r="E47" s="164"/>
      <c r="F47" s="164"/>
      <c r="G47" s="201"/>
      <c r="H47" s="201"/>
      <c r="I47" s="114"/>
      <c r="J47" s="164"/>
      <c r="K47" s="125"/>
      <c r="L47" s="105"/>
      <c r="M47" s="160"/>
      <c r="N47" s="161"/>
      <c r="O47" s="161">
        <v>2</v>
      </c>
      <c r="P47" s="160" t="s">
        <v>10</v>
      </c>
      <c r="Q47" s="209">
        <v>3</v>
      </c>
      <c r="R47" s="209"/>
      <c r="S47" s="114" t="s">
        <v>10</v>
      </c>
      <c r="T47" s="160"/>
      <c r="U47" s="108"/>
      <c r="V47" s="124"/>
      <c r="W47" s="164"/>
      <c r="X47" s="164"/>
      <c r="Y47" s="164"/>
      <c r="Z47" s="164"/>
      <c r="AA47" s="201"/>
      <c r="AB47" s="201"/>
      <c r="AC47" s="114"/>
      <c r="AD47" s="164"/>
      <c r="AE47" s="125"/>
      <c r="AF47" s="179" t="s">
        <v>82</v>
      </c>
      <c r="AG47" s="180"/>
      <c r="AH47" s="180"/>
      <c r="AI47" s="180"/>
      <c r="AJ47" s="180"/>
      <c r="AK47" s="180"/>
      <c r="AL47" s="180"/>
      <c r="AM47" s="180"/>
      <c r="AN47" s="180"/>
      <c r="AO47" s="181"/>
      <c r="AP47" s="124"/>
      <c r="AQ47" s="164"/>
      <c r="AR47" s="164"/>
      <c r="AS47" s="164"/>
      <c r="AT47" s="164"/>
      <c r="AU47" s="201"/>
      <c r="AV47" s="201"/>
      <c r="AW47" s="114"/>
      <c r="AX47" s="164"/>
      <c r="AY47" s="125"/>
      <c r="AZ47" s="257" t="s">
        <v>128</v>
      </c>
      <c r="BA47" s="258"/>
      <c r="BB47" s="258"/>
      <c r="BC47" s="258"/>
      <c r="BD47" s="258"/>
      <c r="BE47" s="258"/>
      <c r="BF47" s="258"/>
      <c r="BG47" s="258"/>
      <c r="BH47" s="258"/>
      <c r="BI47" s="259"/>
      <c r="BJ47" s="179" t="s">
        <v>113</v>
      </c>
      <c r="BK47" s="180"/>
      <c r="BL47" s="180"/>
      <c r="BM47" s="180"/>
      <c r="BN47" s="180"/>
      <c r="BO47" s="180"/>
      <c r="BP47" s="180"/>
      <c r="BQ47" s="180"/>
      <c r="BR47" s="180"/>
      <c r="BS47" s="181"/>
    </row>
    <row r="48" spans="1:71" x14ac:dyDescent="0.2">
      <c r="A48" s="248"/>
      <c r="B48" s="124"/>
      <c r="C48" s="164"/>
      <c r="D48" s="164"/>
      <c r="E48" s="164"/>
      <c r="F48" s="164"/>
      <c r="G48" s="164"/>
      <c r="H48" s="164"/>
      <c r="I48" s="164"/>
      <c r="J48" s="164"/>
      <c r="K48" s="125"/>
      <c r="L48" s="105" t="s">
        <v>8</v>
      </c>
      <c r="M48" s="160"/>
      <c r="N48" s="161">
        <v>300</v>
      </c>
      <c r="O48" s="161">
        <v>600</v>
      </c>
      <c r="P48" s="161"/>
      <c r="Q48" s="161"/>
      <c r="R48" s="161"/>
      <c r="S48" s="161"/>
      <c r="T48" s="161"/>
      <c r="U48" s="108"/>
      <c r="V48" s="124"/>
      <c r="W48" s="164"/>
      <c r="X48" s="164"/>
      <c r="Y48" s="164"/>
      <c r="Z48" s="164"/>
      <c r="AA48" s="164"/>
      <c r="AB48" s="164"/>
      <c r="AC48" s="164"/>
      <c r="AD48" s="164"/>
      <c r="AE48" s="125"/>
      <c r="AF48" s="112"/>
      <c r="AG48" s="113"/>
      <c r="AH48" s="160"/>
      <c r="AI48" s="132" t="s">
        <v>17</v>
      </c>
      <c r="AJ48" s="133">
        <f>((3600/((60%*VMA)*1000))*1000)*"00:00:01"</f>
        <v>4.4802867383512551E-3</v>
      </c>
      <c r="AK48" s="132" t="s">
        <v>16</v>
      </c>
      <c r="AL48" s="133">
        <f>((3600/((65%*VMA)*1000))*1000)*"00:00:01"</f>
        <v>4.1356492969396186E-3</v>
      </c>
      <c r="AM48" s="133"/>
      <c r="AN48" s="160"/>
      <c r="AO48" s="108"/>
      <c r="AP48" s="124"/>
      <c r="AQ48" s="164"/>
      <c r="AR48" s="164"/>
      <c r="AS48" s="164"/>
      <c r="AT48" s="164"/>
      <c r="AU48" s="164"/>
      <c r="AV48" s="164"/>
      <c r="AW48" s="164"/>
      <c r="AX48" s="164"/>
      <c r="AY48" s="125"/>
      <c r="AZ48" s="260"/>
      <c r="BA48" s="258"/>
      <c r="BB48" s="258"/>
      <c r="BC48" s="258"/>
      <c r="BD48" s="258"/>
      <c r="BE48" s="258"/>
      <c r="BF48" s="258"/>
      <c r="BG48" s="258"/>
      <c r="BH48" s="258"/>
      <c r="BI48" s="259"/>
      <c r="BJ48" s="112"/>
      <c r="BK48" s="113"/>
      <c r="BL48" s="160"/>
      <c r="BM48" s="132" t="s">
        <v>17</v>
      </c>
      <c r="BN48" s="133">
        <f>((3600/((60%*VMA)*1000))*1000)*"00:00:01"</f>
        <v>4.4802867383512551E-3</v>
      </c>
      <c r="BO48" s="132" t="s">
        <v>16</v>
      </c>
      <c r="BP48" s="133">
        <f>((3600/((65%*VMA)*1000))*1000)*"00:00:01"</f>
        <v>4.1356492969396186E-3</v>
      </c>
      <c r="BQ48" s="133"/>
      <c r="BR48" s="160"/>
      <c r="BS48" s="108"/>
    </row>
    <row r="49" spans="1:71" x14ac:dyDescent="0.2">
      <c r="A49" s="248"/>
      <c r="B49" s="124"/>
      <c r="C49" s="164"/>
      <c r="D49" s="114"/>
      <c r="E49" s="114"/>
      <c r="F49" s="114"/>
      <c r="G49" s="114"/>
      <c r="H49" s="114"/>
      <c r="I49" s="114"/>
      <c r="J49" s="114"/>
      <c r="K49" s="126"/>
      <c r="L49" s="115" t="s">
        <v>7</v>
      </c>
      <c r="M49" s="116"/>
      <c r="N49" s="117">
        <v>1</v>
      </c>
      <c r="O49" s="117">
        <v>0.95</v>
      </c>
      <c r="P49" s="117"/>
      <c r="Q49" s="117"/>
      <c r="R49" s="117"/>
      <c r="S49" s="117"/>
      <c r="T49" s="117"/>
      <c r="U49" s="163"/>
      <c r="V49" s="124"/>
      <c r="W49" s="164"/>
      <c r="X49" s="114"/>
      <c r="Y49" s="114"/>
      <c r="Z49" s="114"/>
      <c r="AA49" s="114"/>
      <c r="AB49" s="114"/>
      <c r="AC49" s="114"/>
      <c r="AD49" s="114"/>
      <c r="AE49" s="126"/>
      <c r="AF49" s="179" t="s">
        <v>66</v>
      </c>
      <c r="AG49" s="180"/>
      <c r="AH49" s="180"/>
      <c r="AI49" s="180"/>
      <c r="AJ49" s="180"/>
      <c r="AK49" s="180"/>
      <c r="AL49" s="180"/>
      <c r="AM49" s="180"/>
      <c r="AN49" s="180"/>
      <c r="AO49" s="181"/>
      <c r="AP49" s="124"/>
      <c r="AQ49" s="164"/>
      <c r="AR49" s="114"/>
      <c r="AS49" s="114"/>
      <c r="AT49" s="114"/>
      <c r="AU49" s="114"/>
      <c r="AV49" s="114"/>
      <c r="AW49" s="114"/>
      <c r="AX49" s="114"/>
      <c r="AY49" s="126"/>
      <c r="AZ49" s="260"/>
      <c r="BA49" s="258"/>
      <c r="BB49" s="258"/>
      <c r="BC49" s="258"/>
      <c r="BD49" s="258"/>
      <c r="BE49" s="258"/>
      <c r="BF49" s="258"/>
      <c r="BG49" s="258"/>
      <c r="BH49" s="258"/>
      <c r="BI49" s="259"/>
      <c r="BJ49" s="179" t="s">
        <v>66</v>
      </c>
      <c r="BK49" s="180"/>
      <c r="BL49" s="180"/>
      <c r="BM49" s="180"/>
      <c r="BN49" s="180"/>
      <c r="BO49" s="180"/>
      <c r="BP49" s="180"/>
      <c r="BQ49" s="180"/>
      <c r="BR49" s="180"/>
      <c r="BS49" s="181"/>
    </row>
    <row r="50" spans="1:71" x14ac:dyDescent="0.2">
      <c r="A50" s="248"/>
      <c r="B50" s="127"/>
      <c r="C50" s="128"/>
      <c r="D50" s="129"/>
      <c r="E50" s="129"/>
      <c r="F50" s="129"/>
      <c r="G50" s="129"/>
      <c r="H50" s="129"/>
      <c r="I50" s="129"/>
      <c r="J50" s="129"/>
      <c r="K50" s="130"/>
      <c r="L50" s="118" t="s">
        <v>3</v>
      </c>
      <c r="M50" s="119"/>
      <c r="N50" s="120">
        <f>((3600/((N49*VMA)*1000))*N48)*"00:00:01"</f>
        <v>8.0645161290322591E-4</v>
      </c>
      <c r="O50" s="120">
        <f>((3600/((O49*VMA)*1000))*O48)*"00:00:01"</f>
        <v>1.697792869269949E-3</v>
      </c>
      <c r="P50" s="120"/>
      <c r="Q50" s="120"/>
      <c r="R50" s="120"/>
      <c r="S50" s="120"/>
      <c r="T50" s="120"/>
      <c r="U50" s="158"/>
      <c r="V50" s="127"/>
      <c r="W50" s="128"/>
      <c r="X50" s="129"/>
      <c r="Y50" s="129"/>
      <c r="Z50" s="129"/>
      <c r="AA50" s="129"/>
      <c r="AB50" s="129"/>
      <c r="AC50" s="129"/>
      <c r="AD50" s="129"/>
      <c r="AE50" s="130"/>
      <c r="AF50" s="159"/>
      <c r="AG50" s="157"/>
      <c r="AH50" s="157"/>
      <c r="AI50" s="157"/>
      <c r="AJ50" s="157"/>
      <c r="AK50" s="157"/>
      <c r="AL50" s="157"/>
      <c r="AM50" s="157"/>
      <c r="AN50" s="157"/>
      <c r="AO50" s="158"/>
      <c r="AP50" s="127"/>
      <c r="AQ50" s="128"/>
      <c r="AR50" s="129"/>
      <c r="AS50" s="129"/>
      <c r="AT50" s="129"/>
      <c r="AU50" s="129"/>
      <c r="AV50" s="129"/>
      <c r="AW50" s="129"/>
      <c r="AX50" s="129"/>
      <c r="AY50" s="130"/>
      <c r="AZ50" s="260"/>
      <c r="BA50" s="258"/>
      <c r="BB50" s="258"/>
      <c r="BC50" s="258"/>
      <c r="BD50" s="258"/>
      <c r="BE50" s="258"/>
      <c r="BF50" s="258"/>
      <c r="BG50" s="258"/>
      <c r="BH50" s="258"/>
      <c r="BI50" s="259"/>
      <c r="BJ50" s="159"/>
      <c r="BK50" s="157"/>
      <c r="BL50" s="157"/>
      <c r="BM50" s="157"/>
      <c r="BN50" s="157"/>
      <c r="BO50" s="157"/>
      <c r="BP50" s="157"/>
      <c r="BQ50" s="157"/>
      <c r="BR50" s="157"/>
      <c r="BS50" s="158"/>
    </row>
    <row r="51" spans="1:71" x14ac:dyDescent="0.2">
      <c r="A51" s="248"/>
      <c r="B51" s="127"/>
      <c r="C51" s="128"/>
      <c r="D51" s="129"/>
      <c r="E51" s="129"/>
      <c r="F51" s="129"/>
      <c r="G51" s="129"/>
      <c r="H51" s="129"/>
      <c r="I51" s="129"/>
      <c r="J51" s="129"/>
      <c r="K51" s="130"/>
      <c r="L51" s="121" t="s">
        <v>5</v>
      </c>
      <c r="M51" s="122"/>
      <c r="N51" s="123">
        <v>5.6689342403628109E-4</v>
      </c>
      <c r="O51" s="123">
        <v>8.9285714285714272E-4</v>
      </c>
      <c r="P51" s="123"/>
      <c r="Q51" s="123"/>
      <c r="R51" s="123"/>
      <c r="S51" s="123"/>
      <c r="T51" s="123" t="s">
        <v>6</v>
      </c>
      <c r="U51" s="158"/>
      <c r="V51" s="127"/>
      <c r="W51" s="128"/>
      <c r="X51" s="129"/>
      <c r="Y51" s="129"/>
      <c r="Z51" s="129"/>
      <c r="AA51" s="129"/>
      <c r="AB51" s="129"/>
      <c r="AC51" s="129"/>
      <c r="AD51" s="129"/>
      <c r="AE51" s="130"/>
      <c r="AF51" s="205"/>
      <c r="AG51" s="182"/>
      <c r="AH51" s="182"/>
      <c r="AI51" s="182"/>
      <c r="AJ51" s="182"/>
      <c r="AK51" s="182"/>
      <c r="AL51" s="182"/>
      <c r="AM51" s="182"/>
      <c r="AN51" s="182"/>
      <c r="AO51" s="181"/>
      <c r="AP51" s="127"/>
      <c r="AQ51" s="128"/>
      <c r="AR51" s="129"/>
      <c r="AS51" s="129"/>
      <c r="AT51" s="129"/>
      <c r="AU51" s="129"/>
      <c r="AV51" s="129"/>
      <c r="AW51" s="129"/>
      <c r="AX51" s="129"/>
      <c r="AY51" s="130"/>
      <c r="AZ51" s="260"/>
      <c r="BA51" s="258"/>
      <c r="BB51" s="258"/>
      <c r="BC51" s="258"/>
      <c r="BD51" s="258"/>
      <c r="BE51" s="258"/>
      <c r="BF51" s="258"/>
      <c r="BG51" s="258"/>
      <c r="BH51" s="258"/>
      <c r="BI51" s="259"/>
      <c r="BJ51" s="205" t="s">
        <v>112</v>
      </c>
      <c r="BK51" s="182"/>
      <c r="BL51" s="182"/>
      <c r="BM51" s="182"/>
      <c r="BN51" s="182"/>
      <c r="BO51" s="182"/>
      <c r="BP51" s="182"/>
      <c r="BQ51" s="182"/>
      <c r="BR51" s="182"/>
      <c r="BS51" s="181"/>
    </row>
    <row r="52" spans="1:71" x14ac:dyDescent="0.2">
      <c r="A52" s="248"/>
      <c r="B52" s="191"/>
      <c r="C52" s="192"/>
      <c r="D52" s="192"/>
      <c r="E52" s="192"/>
      <c r="F52" s="192"/>
      <c r="G52" s="192"/>
      <c r="H52" s="192"/>
      <c r="I52" s="192"/>
      <c r="J52" s="192"/>
      <c r="K52" s="193"/>
      <c r="L52" s="191" t="s">
        <v>0</v>
      </c>
      <c r="M52" s="192"/>
      <c r="N52" s="192"/>
      <c r="O52" s="192"/>
      <c r="P52" s="192"/>
      <c r="Q52" s="192"/>
      <c r="R52" s="192"/>
      <c r="S52" s="192"/>
      <c r="T52" s="192"/>
      <c r="U52" s="193"/>
      <c r="V52" s="191"/>
      <c r="W52" s="192"/>
      <c r="X52" s="192"/>
      <c r="Y52" s="192"/>
      <c r="Z52" s="192"/>
      <c r="AA52" s="192"/>
      <c r="AB52" s="192"/>
      <c r="AC52" s="192"/>
      <c r="AD52" s="192"/>
      <c r="AE52" s="193"/>
      <c r="AF52" s="183"/>
      <c r="AG52" s="184"/>
      <c r="AH52" s="184"/>
      <c r="AI52" s="184"/>
      <c r="AJ52" s="184"/>
      <c r="AK52" s="184"/>
      <c r="AL52" s="184"/>
      <c r="AM52" s="184"/>
      <c r="AN52" s="184"/>
      <c r="AO52" s="185"/>
      <c r="AP52" s="191"/>
      <c r="AQ52" s="192"/>
      <c r="AR52" s="192"/>
      <c r="AS52" s="192"/>
      <c r="AT52" s="192"/>
      <c r="AU52" s="192"/>
      <c r="AV52" s="192"/>
      <c r="AW52" s="192"/>
      <c r="AX52" s="192"/>
      <c r="AY52" s="193"/>
      <c r="AZ52" s="179" t="s">
        <v>0</v>
      </c>
      <c r="BA52" s="180"/>
      <c r="BB52" s="180"/>
      <c r="BC52" s="180"/>
      <c r="BD52" s="180"/>
      <c r="BE52" s="180"/>
      <c r="BF52" s="180"/>
      <c r="BG52" s="180"/>
      <c r="BH52" s="180"/>
      <c r="BI52" s="181"/>
      <c r="BJ52" s="205" t="s">
        <v>118</v>
      </c>
      <c r="BK52" s="182"/>
      <c r="BL52" s="182"/>
      <c r="BM52" s="182"/>
      <c r="BN52" s="182"/>
      <c r="BO52" s="182"/>
      <c r="BP52" s="182"/>
      <c r="BQ52" s="182"/>
      <c r="BR52" s="182"/>
      <c r="BS52" s="181"/>
    </row>
    <row r="53" spans="1:71" x14ac:dyDescent="0.2">
      <c r="A53" s="248"/>
      <c r="B53" s="202" t="s">
        <v>90</v>
      </c>
      <c r="C53" s="203"/>
      <c r="D53" s="203"/>
      <c r="E53" s="203"/>
      <c r="F53" s="203"/>
      <c r="G53" s="203"/>
      <c r="H53" s="203"/>
      <c r="I53" s="203"/>
      <c r="J53" s="203"/>
      <c r="K53" s="204"/>
      <c r="L53" s="202" t="s">
        <v>76</v>
      </c>
      <c r="M53" s="203"/>
      <c r="N53" s="203"/>
      <c r="O53" s="203"/>
      <c r="P53" s="203"/>
      <c r="Q53" s="203"/>
      <c r="R53" s="203"/>
      <c r="S53" s="203"/>
      <c r="T53" s="203"/>
      <c r="U53" s="204"/>
      <c r="V53" s="202" t="s">
        <v>90</v>
      </c>
      <c r="W53" s="203"/>
      <c r="X53" s="203"/>
      <c r="Y53" s="203"/>
      <c r="Z53" s="203"/>
      <c r="AA53" s="203"/>
      <c r="AB53" s="203"/>
      <c r="AC53" s="203"/>
      <c r="AD53" s="203"/>
      <c r="AE53" s="204"/>
      <c r="AF53" s="202" t="s">
        <v>75</v>
      </c>
      <c r="AG53" s="203"/>
      <c r="AH53" s="203"/>
      <c r="AI53" s="203"/>
      <c r="AJ53" s="203"/>
      <c r="AK53" s="203"/>
      <c r="AL53" s="203"/>
      <c r="AM53" s="203"/>
      <c r="AN53" s="203"/>
      <c r="AO53" s="204"/>
      <c r="AP53" s="206"/>
      <c r="AQ53" s="207"/>
      <c r="AR53" s="207"/>
      <c r="AS53" s="207"/>
      <c r="AT53" s="207"/>
      <c r="AU53" s="207"/>
      <c r="AV53" s="207"/>
      <c r="AW53" s="207"/>
      <c r="AX53" s="207"/>
      <c r="AY53" s="208"/>
      <c r="AZ53" s="202" t="s">
        <v>79</v>
      </c>
      <c r="BA53" s="203"/>
      <c r="BB53" s="203"/>
      <c r="BC53" s="203"/>
      <c r="BD53" s="203"/>
      <c r="BE53" s="203"/>
      <c r="BF53" s="203"/>
      <c r="BG53" s="203"/>
      <c r="BH53" s="203"/>
      <c r="BI53" s="204"/>
      <c r="BJ53" s="202" t="s">
        <v>81</v>
      </c>
      <c r="BK53" s="203"/>
      <c r="BL53" s="203"/>
      <c r="BM53" s="203"/>
      <c r="BN53" s="203"/>
      <c r="BO53" s="203"/>
      <c r="BP53" s="203"/>
      <c r="BQ53" s="203"/>
      <c r="BR53" s="203"/>
      <c r="BS53" s="204"/>
    </row>
    <row r="54" spans="1:71" x14ac:dyDescent="0.2">
      <c r="A54" s="7"/>
      <c r="B54" s="186"/>
      <c r="C54" s="186"/>
      <c r="D54" s="111"/>
      <c r="E54" s="111"/>
      <c r="F54" s="111"/>
      <c r="G54" s="187"/>
      <c r="H54" s="187"/>
      <c r="I54" s="7"/>
      <c r="J54" s="7"/>
      <c r="K54" s="7"/>
      <c r="L54" s="186" t="s">
        <v>4</v>
      </c>
      <c r="M54" s="186"/>
      <c r="N54" s="156">
        <f>SUM(N48:T48)*O47*Q47/1000</f>
        <v>5.4</v>
      </c>
      <c r="O54" s="111"/>
      <c r="P54" s="111" t="s">
        <v>3</v>
      </c>
      <c r="Q54" s="187">
        <f>SUM(N50:T50)*O47*Q47</f>
        <v>1.5025466893039048E-2</v>
      </c>
      <c r="R54" s="187"/>
      <c r="S54" s="7"/>
      <c r="T54" s="7"/>
      <c r="U54" s="7"/>
      <c r="V54" s="186"/>
      <c r="W54" s="186"/>
      <c r="X54" s="111"/>
      <c r="Y54" s="111"/>
      <c r="Z54" s="111"/>
      <c r="AA54" s="187"/>
      <c r="AB54" s="187"/>
      <c r="AC54" s="7"/>
      <c r="AD54" s="7"/>
      <c r="AE54" s="7"/>
      <c r="AF54" s="186"/>
      <c r="AG54" s="186"/>
      <c r="AH54" s="111"/>
      <c r="AI54" s="111"/>
      <c r="AJ54" s="111"/>
      <c r="AK54" s="187"/>
      <c r="AL54" s="187"/>
      <c r="AM54" s="7"/>
      <c r="AN54" s="7"/>
      <c r="AO54" s="7"/>
      <c r="AP54" s="186"/>
      <c r="AQ54" s="186"/>
      <c r="AR54" s="111"/>
      <c r="AS54" s="111"/>
      <c r="AT54" s="111"/>
      <c r="AU54" s="187"/>
      <c r="AV54" s="187"/>
      <c r="AW54" s="7"/>
      <c r="AX54" s="7"/>
      <c r="AY54" s="7"/>
      <c r="AZ54" s="186"/>
      <c r="BA54" s="186"/>
      <c r="BB54" s="111"/>
      <c r="BC54" s="111"/>
      <c r="BD54" s="111"/>
      <c r="BE54" s="187"/>
      <c r="BF54" s="187"/>
      <c r="BG54" s="7"/>
      <c r="BH54" s="7"/>
      <c r="BI54" s="7"/>
      <c r="BJ54" s="186"/>
      <c r="BK54" s="186"/>
      <c r="BL54" s="156"/>
      <c r="BM54" s="111"/>
      <c r="BN54" s="111"/>
      <c r="BO54" s="187"/>
      <c r="BP54" s="187"/>
      <c r="BQ54" s="187"/>
      <c r="BR54" s="187"/>
      <c r="BS54" s="7"/>
    </row>
    <row r="55" spans="1:71" x14ac:dyDescent="0.2">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row>
    <row r="56" spans="1:71" x14ac:dyDescent="0.2">
      <c r="A56" s="249">
        <f>A44+1</f>
        <v>5</v>
      </c>
      <c r="B56" s="167">
        <f>BJ44+1</f>
        <v>45782</v>
      </c>
      <c r="C56" s="168"/>
      <c r="D56" s="168"/>
      <c r="E56" s="168"/>
      <c r="F56" s="168"/>
      <c r="G56" s="168"/>
      <c r="H56" s="168"/>
      <c r="I56" s="168"/>
      <c r="J56" s="168"/>
      <c r="K56" s="169"/>
      <c r="L56" s="167">
        <f>B56+1</f>
        <v>45783</v>
      </c>
      <c r="M56" s="168"/>
      <c r="N56" s="168"/>
      <c r="O56" s="168"/>
      <c r="P56" s="168"/>
      <c r="Q56" s="168"/>
      <c r="R56" s="168"/>
      <c r="S56" s="168"/>
      <c r="T56" s="168"/>
      <c r="U56" s="169"/>
      <c r="V56" s="167">
        <f>L56+1</f>
        <v>45784</v>
      </c>
      <c r="W56" s="168"/>
      <c r="X56" s="168"/>
      <c r="Y56" s="168"/>
      <c r="Z56" s="168"/>
      <c r="AA56" s="168"/>
      <c r="AB56" s="168"/>
      <c r="AC56" s="168"/>
      <c r="AD56" s="168"/>
      <c r="AE56" s="169"/>
      <c r="AF56" s="167">
        <f>V56+1</f>
        <v>45785</v>
      </c>
      <c r="AG56" s="168"/>
      <c r="AH56" s="168"/>
      <c r="AI56" s="168"/>
      <c r="AJ56" s="168"/>
      <c r="AK56" s="168"/>
      <c r="AL56" s="168"/>
      <c r="AM56" s="168"/>
      <c r="AN56" s="168"/>
      <c r="AO56" s="169"/>
      <c r="AP56" s="167">
        <f>AF56+1</f>
        <v>45786</v>
      </c>
      <c r="AQ56" s="168"/>
      <c r="AR56" s="168"/>
      <c r="AS56" s="168"/>
      <c r="AT56" s="168"/>
      <c r="AU56" s="168"/>
      <c r="AV56" s="168"/>
      <c r="AW56" s="168"/>
      <c r="AX56" s="168"/>
      <c r="AY56" s="169"/>
      <c r="AZ56" s="167">
        <f>AP56+1</f>
        <v>45787</v>
      </c>
      <c r="BA56" s="168"/>
      <c r="BB56" s="168"/>
      <c r="BC56" s="168"/>
      <c r="BD56" s="168"/>
      <c r="BE56" s="168"/>
      <c r="BF56" s="168"/>
      <c r="BG56" s="168"/>
      <c r="BH56" s="168"/>
      <c r="BI56" s="169"/>
      <c r="BJ56" s="167">
        <f>AZ56+1</f>
        <v>45788</v>
      </c>
      <c r="BK56" s="168"/>
      <c r="BL56" s="168"/>
      <c r="BM56" s="168"/>
      <c r="BN56" s="168"/>
      <c r="BO56" s="168"/>
      <c r="BP56" s="168"/>
      <c r="BQ56" s="168"/>
      <c r="BR56" s="168"/>
      <c r="BS56" s="169"/>
    </row>
    <row r="57" spans="1:71" x14ac:dyDescent="0.2">
      <c r="A57" s="249"/>
      <c r="B57" s="170" t="s">
        <v>14</v>
      </c>
      <c r="C57" s="171"/>
      <c r="D57" s="171"/>
      <c r="E57" s="171"/>
      <c r="F57" s="171"/>
      <c r="G57" s="171"/>
      <c r="H57" s="171"/>
      <c r="I57" s="171"/>
      <c r="J57" s="171"/>
      <c r="K57" s="172"/>
      <c r="L57" s="222" t="s">
        <v>2</v>
      </c>
      <c r="M57" s="223"/>
      <c r="N57" s="223"/>
      <c r="O57" s="223"/>
      <c r="P57" s="223"/>
      <c r="Q57" s="223"/>
      <c r="R57" s="223"/>
      <c r="S57" s="223"/>
      <c r="T57" s="223"/>
      <c r="U57" s="224"/>
      <c r="V57" s="170" t="s">
        <v>14</v>
      </c>
      <c r="W57" s="171"/>
      <c r="X57" s="171"/>
      <c r="Y57" s="171"/>
      <c r="Z57" s="171"/>
      <c r="AA57" s="171"/>
      <c r="AB57" s="171"/>
      <c r="AC57" s="171"/>
      <c r="AD57" s="171"/>
      <c r="AE57" s="172"/>
      <c r="AF57" s="173" t="s">
        <v>53</v>
      </c>
      <c r="AG57" s="174"/>
      <c r="AH57" s="174"/>
      <c r="AI57" s="174"/>
      <c r="AJ57" s="174"/>
      <c r="AK57" s="174"/>
      <c r="AL57" s="174"/>
      <c r="AM57" s="174"/>
      <c r="AN57" s="174"/>
      <c r="AO57" s="175"/>
      <c r="AP57" s="197" t="s">
        <v>140</v>
      </c>
      <c r="AQ57" s="198"/>
      <c r="AR57" s="198"/>
      <c r="AS57" s="198"/>
      <c r="AT57" s="198"/>
      <c r="AU57" s="198"/>
      <c r="AV57" s="198"/>
      <c r="AW57" s="198"/>
      <c r="AX57" s="198"/>
      <c r="AY57" s="199"/>
      <c r="AZ57" s="222" t="s">
        <v>99</v>
      </c>
      <c r="BA57" s="223"/>
      <c r="BB57" s="223"/>
      <c r="BC57" s="223"/>
      <c r="BD57" s="223"/>
      <c r="BE57" s="223"/>
      <c r="BF57" s="223"/>
      <c r="BG57" s="223"/>
      <c r="BH57" s="223"/>
      <c r="BI57" s="224"/>
      <c r="BJ57" s="219" t="s">
        <v>11</v>
      </c>
      <c r="BK57" s="220"/>
      <c r="BL57" s="220"/>
      <c r="BM57" s="220"/>
      <c r="BN57" s="220"/>
      <c r="BO57" s="220"/>
      <c r="BP57" s="220"/>
      <c r="BQ57" s="220"/>
      <c r="BR57" s="220"/>
      <c r="BS57" s="221"/>
    </row>
    <row r="58" spans="1:71" ht="12.75" customHeight="1" x14ac:dyDescent="0.2">
      <c r="A58" s="249"/>
      <c r="B58" s="179"/>
      <c r="C58" s="180"/>
      <c r="D58" s="180"/>
      <c r="E58" s="180"/>
      <c r="F58" s="180"/>
      <c r="G58" s="180"/>
      <c r="H58" s="180"/>
      <c r="I58" s="180"/>
      <c r="J58" s="180"/>
      <c r="K58" s="181"/>
      <c r="L58" s="179" t="s">
        <v>1</v>
      </c>
      <c r="M58" s="180"/>
      <c r="N58" s="180"/>
      <c r="O58" s="180"/>
      <c r="P58" s="180"/>
      <c r="Q58" s="180"/>
      <c r="R58" s="180"/>
      <c r="S58" s="180"/>
      <c r="T58" s="180"/>
      <c r="U58" s="181"/>
      <c r="V58" s="179"/>
      <c r="W58" s="180"/>
      <c r="X58" s="180"/>
      <c r="Y58" s="180"/>
      <c r="Z58" s="180"/>
      <c r="AA58" s="180"/>
      <c r="AB58" s="180"/>
      <c r="AC58" s="180"/>
      <c r="AD58" s="180"/>
      <c r="AE58" s="181"/>
      <c r="AF58" s="179"/>
      <c r="AG58" s="180"/>
      <c r="AH58" s="180"/>
      <c r="AI58" s="180"/>
      <c r="AJ58" s="180"/>
      <c r="AK58" s="180"/>
      <c r="AL58" s="180"/>
      <c r="AM58" s="180"/>
      <c r="AN58" s="180"/>
      <c r="AO58" s="181"/>
      <c r="AP58" s="210" t="s">
        <v>138</v>
      </c>
      <c r="AQ58" s="211"/>
      <c r="AR58" s="211"/>
      <c r="AS58" s="211"/>
      <c r="AT58" s="211"/>
      <c r="AU58" s="211"/>
      <c r="AV58" s="211"/>
      <c r="AW58" s="211"/>
      <c r="AX58" s="211"/>
      <c r="AY58" s="212"/>
      <c r="AZ58" s="179" t="s">
        <v>1</v>
      </c>
      <c r="BA58" s="180"/>
      <c r="BB58" s="180"/>
      <c r="BC58" s="180"/>
      <c r="BD58" s="180"/>
      <c r="BE58" s="180"/>
      <c r="BF58" s="180"/>
      <c r="BG58" s="180"/>
      <c r="BH58" s="180"/>
      <c r="BI58" s="181"/>
      <c r="BJ58" s="179" t="s">
        <v>86</v>
      </c>
      <c r="BK58" s="180"/>
      <c r="BL58" s="180"/>
      <c r="BM58" s="180"/>
      <c r="BN58" s="180"/>
      <c r="BO58" s="180"/>
      <c r="BP58" s="180"/>
      <c r="BQ58" s="180"/>
      <c r="BR58" s="180"/>
      <c r="BS58" s="181"/>
    </row>
    <row r="59" spans="1:71" x14ac:dyDescent="0.2">
      <c r="A59" s="249"/>
      <c r="B59" s="179"/>
      <c r="C59" s="180"/>
      <c r="D59" s="180"/>
      <c r="E59" s="180"/>
      <c r="F59" s="180"/>
      <c r="G59" s="180"/>
      <c r="H59" s="180"/>
      <c r="I59" s="180"/>
      <c r="J59" s="180"/>
      <c r="K59" s="181"/>
      <c r="L59" s="254" t="s">
        <v>123</v>
      </c>
      <c r="M59" s="255"/>
      <c r="N59" s="255"/>
      <c r="O59" s="255"/>
      <c r="P59" s="255"/>
      <c r="Q59" s="255"/>
      <c r="R59" s="255"/>
      <c r="S59" s="255"/>
      <c r="T59" s="255"/>
      <c r="U59" s="256"/>
      <c r="V59" s="124"/>
      <c r="W59" s="164"/>
      <c r="X59" s="164"/>
      <c r="Y59" s="164"/>
      <c r="Z59" s="164"/>
      <c r="AA59" s="201"/>
      <c r="AB59" s="201"/>
      <c r="AC59" s="114"/>
      <c r="AD59" s="164"/>
      <c r="AE59" s="125"/>
      <c r="AF59" s="179" t="s">
        <v>105</v>
      </c>
      <c r="AG59" s="180"/>
      <c r="AH59" s="180"/>
      <c r="AI59" s="180"/>
      <c r="AJ59" s="180"/>
      <c r="AK59" s="180"/>
      <c r="AL59" s="180"/>
      <c r="AM59" s="180"/>
      <c r="AN59" s="180"/>
      <c r="AO59" s="181"/>
      <c r="AP59" s="213"/>
      <c r="AQ59" s="214"/>
      <c r="AR59" s="214"/>
      <c r="AS59" s="214"/>
      <c r="AT59" s="214"/>
      <c r="AU59" s="214"/>
      <c r="AV59" s="214"/>
      <c r="AW59" s="214"/>
      <c r="AX59" s="214"/>
      <c r="AY59" s="215"/>
      <c r="AZ59" s="244" t="s">
        <v>100</v>
      </c>
      <c r="BA59" s="245"/>
      <c r="BB59" s="245"/>
      <c r="BC59" s="245"/>
      <c r="BD59" s="245"/>
      <c r="BE59" s="245"/>
      <c r="BF59" s="245"/>
      <c r="BG59" s="245"/>
      <c r="BH59" s="245"/>
      <c r="BI59" s="246"/>
      <c r="BJ59" s="105"/>
      <c r="BK59" s="160"/>
      <c r="BL59" s="161"/>
      <c r="BM59" s="161">
        <v>1</v>
      </c>
      <c r="BN59" s="160" t="s">
        <v>10</v>
      </c>
      <c r="BO59" s="200"/>
      <c r="BP59" s="200"/>
      <c r="BQ59" s="107"/>
      <c r="BR59" s="160"/>
      <c r="BS59" s="108"/>
    </row>
    <row r="60" spans="1:71" x14ac:dyDescent="0.2">
      <c r="A60" s="249"/>
      <c r="B60" s="179" t="s">
        <v>107</v>
      </c>
      <c r="C60" s="180"/>
      <c r="D60" s="180"/>
      <c r="E60" s="180"/>
      <c r="F60" s="180"/>
      <c r="G60" s="180"/>
      <c r="H60" s="180"/>
      <c r="I60" s="180"/>
      <c r="J60" s="180"/>
      <c r="K60" s="181"/>
      <c r="L60" s="254"/>
      <c r="M60" s="255"/>
      <c r="N60" s="255"/>
      <c r="O60" s="255"/>
      <c r="P60" s="255"/>
      <c r="Q60" s="255"/>
      <c r="R60" s="255"/>
      <c r="S60" s="255"/>
      <c r="T60" s="255"/>
      <c r="U60" s="256"/>
      <c r="V60" s="124"/>
      <c r="W60" s="164"/>
      <c r="X60" s="164"/>
      <c r="Y60" s="164"/>
      <c r="Z60" s="164"/>
      <c r="AA60" s="164"/>
      <c r="AB60" s="164"/>
      <c r="AC60" s="164"/>
      <c r="AD60" s="164"/>
      <c r="AE60" s="125"/>
      <c r="AF60" s="112"/>
      <c r="AG60" s="113"/>
      <c r="AH60" s="160"/>
      <c r="AI60" s="132" t="s">
        <v>17</v>
      </c>
      <c r="AJ60" s="133">
        <f>((3600/((60%*VMA)*1000))*1000)*"00:00:01"</f>
        <v>4.4802867383512551E-3</v>
      </c>
      <c r="AK60" s="132" t="s">
        <v>16</v>
      </c>
      <c r="AL60" s="133">
        <f>((3600/((65%*VMA)*1000))*1000)*"00:00:01"</f>
        <v>4.1356492969396186E-3</v>
      </c>
      <c r="AM60" s="133"/>
      <c r="AN60" s="160"/>
      <c r="AO60" s="108"/>
      <c r="AP60" s="213"/>
      <c r="AQ60" s="214"/>
      <c r="AR60" s="214"/>
      <c r="AS60" s="214"/>
      <c r="AT60" s="214"/>
      <c r="AU60" s="214"/>
      <c r="AV60" s="214"/>
      <c r="AW60" s="214"/>
      <c r="AX60" s="214"/>
      <c r="AY60" s="215"/>
      <c r="AZ60" s="244" t="s">
        <v>102</v>
      </c>
      <c r="BA60" s="245"/>
      <c r="BB60" s="245"/>
      <c r="BC60" s="245"/>
      <c r="BD60" s="245"/>
      <c r="BE60" s="245"/>
      <c r="BF60" s="245"/>
      <c r="BG60" s="245"/>
      <c r="BH60" s="245"/>
      <c r="BI60" s="246"/>
      <c r="BJ60" s="152" t="s">
        <v>8</v>
      </c>
      <c r="BK60" s="160"/>
      <c r="BL60" s="161">
        <v>5000</v>
      </c>
      <c r="BM60" s="161">
        <v>5000</v>
      </c>
      <c r="BN60" s="161"/>
      <c r="BO60" s="161"/>
      <c r="BP60" s="161"/>
      <c r="BQ60" s="161"/>
      <c r="BR60" s="161"/>
      <c r="BS60" s="108"/>
    </row>
    <row r="61" spans="1:71" x14ac:dyDescent="0.2">
      <c r="A61" s="249"/>
      <c r="B61" s="179" t="s">
        <v>108</v>
      </c>
      <c r="C61" s="180"/>
      <c r="D61" s="180"/>
      <c r="E61" s="180"/>
      <c r="F61" s="180"/>
      <c r="G61" s="180"/>
      <c r="H61" s="180"/>
      <c r="I61" s="180"/>
      <c r="J61" s="180"/>
      <c r="K61" s="181"/>
      <c r="L61" s="254"/>
      <c r="M61" s="255"/>
      <c r="N61" s="255"/>
      <c r="O61" s="255"/>
      <c r="P61" s="255"/>
      <c r="Q61" s="255"/>
      <c r="R61" s="255"/>
      <c r="S61" s="255"/>
      <c r="T61" s="255"/>
      <c r="U61" s="256"/>
      <c r="V61" s="124"/>
      <c r="W61" s="164"/>
      <c r="X61" s="114"/>
      <c r="Y61" s="114"/>
      <c r="Z61" s="114"/>
      <c r="AA61" s="114"/>
      <c r="AB61" s="114"/>
      <c r="AC61" s="114"/>
      <c r="AD61" s="114"/>
      <c r="AE61" s="126"/>
      <c r="AF61" s="179" t="s">
        <v>66</v>
      </c>
      <c r="AG61" s="180"/>
      <c r="AH61" s="180"/>
      <c r="AI61" s="180"/>
      <c r="AJ61" s="180"/>
      <c r="AK61" s="180"/>
      <c r="AL61" s="180"/>
      <c r="AM61" s="180"/>
      <c r="AN61" s="180"/>
      <c r="AO61" s="181"/>
      <c r="AP61" s="213"/>
      <c r="AQ61" s="214"/>
      <c r="AR61" s="214"/>
      <c r="AS61" s="214"/>
      <c r="AT61" s="214"/>
      <c r="AU61" s="214"/>
      <c r="AV61" s="214"/>
      <c r="AW61" s="214"/>
      <c r="AX61" s="214"/>
      <c r="AY61" s="215"/>
      <c r="AZ61" s="244" t="s">
        <v>101</v>
      </c>
      <c r="BA61" s="245"/>
      <c r="BB61" s="245"/>
      <c r="BC61" s="245"/>
      <c r="BD61" s="245"/>
      <c r="BE61" s="245"/>
      <c r="BF61" s="245"/>
      <c r="BG61" s="245"/>
      <c r="BH61" s="245"/>
      <c r="BI61" s="246"/>
      <c r="BJ61" s="153" t="s">
        <v>7</v>
      </c>
      <c r="BK61" s="116"/>
      <c r="BL61" s="117">
        <v>0.77500000000000002</v>
      </c>
      <c r="BM61" s="117">
        <v>0.77500000000000002</v>
      </c>
      <c r="BN61" s="117"/>
      <c r="BO61" s="117"/>
      <c r="BP61" s="117"/>
      <c r="BQ61" s="117"/>
      <c r="BR61" s="117"/>
      <c r="BS61" s="163"/>
    </row>
    <row r="62" spans="1:71" x14ac:dyDescent="0.2">
      <c r="A62" s="249"/>
      <c r="B62" s="179"/>
      <c r="C62" s="180"/>
      <c r="D62" s="180"/>
      <c r="E62" s="180"/>
      <c r="F62" s="180"/>
      <c r="G62" s="180"/>
      <c r="H62" s="180"/>
      <c r="I62" s="180"/>
      <c r="J62" s="180"/>
      <c r="K62" s="181"/>
      <c r="L62" s="254"/>
      <c r="M62" s="255"/>
      <c r="N62" s="255"/>
      <c r="O62" s="255"/>
      <c r="P62" s="255"/>
      <c r="Q62" s="255"/>
      <c r="R62" s="255"/>
      <c r="S62" s="255"/>
      <c r="T62" s="255"/>
      <c r="U62" s="256"/>
      <c r="V62" s="127"/>
      <c r="W62" s="128"/>
      <c r="X62" s="129"/>
      <c r="Y62" s="129"/>
      <c r="Z62" s="129"/>
      <c r="AA62" s="129"/>
      <c r="AB62" s="129"/>
      <c r="AC62" s="129"/>
      <c r="AD62" s="129"/>
      <c r="AE62" s="130"/>
      <c r="AF62" s="159"/>
      <c r="AG62" s="157"/>
      <c r="AH62" s="157"/>
      <c r="AI62" s="157"/>
      <c r="AJ62" s="157"/>
      <c r="AK62" s="157"/>
      <c r="AL62" s="157"/>
      <c r="AM62" s="157"/>
      <c r="AN62" s="157"/>
      <c r="AO62" s="158"/>
      <c r="AP62" s="213"/>
      <c r="AQ62" s="214"/>
      <c r="AR62" s="214"/>
      <c r="AS62" s="214"/>
      <c r="AT62" s="214"/>
      <c r="AU62" s="214"/>
      <c r="AV62" s="214"/>
      <c r="AW62" s="214"/>
      <c r="AX62" s="214"/>
      <c r="AY62" s="215"/>
      <c r="AZ62" s="244" t="s">
        <v>103</v>
      </c>
      <c r="BA62" s="245"/>
      <c r="BB62" s="245"/>
      <c r="BC62" s="245"/>
      <c r="BD62" s="245"/>
      <c r="BE62" s="245"/>
      <c r="BF62" s="245"/>
      <c r="BG62" s="245"/>
      <c r="BH62" s="245"/>
      <c r="BI62" s="246"/>
      <c r="BJ62" s="154" t="s">
        <v>85</v>
      </c>
      <c r="BK62" s="119"/>
      <c r="BL62" s="120">
        <f>((3600/((BL61*VMA)*1000))*BL60)*"00:00:01"/BL60*1000</f>
        <v>3.4686090877558088E-3</v>
      </c>
      <c r="BM62" s="120">
        <f>((3600/((BM61*VMA)*1000))*BM60)*"00:00:01"/BM60*1000</f>
        <v>3.4686090877558088E-3</v>
      </c>
      <c r="BN62" s="120"/>
      <c r="BO62" s="120"/>
      <c r="BP62" s="120"/>
      <c r="BQ62" s="120"/>
      <c r="BR62" s="120"/>
      <c r="BS62" s="158"/>
    </row>
    <row r="63" spans="1:71" x14ac:dyDescent="0.2">
      <c r="A63" s="249"/>
      <c r="B63" s="179"/>
      <c r="C63" s="180"/>
      <c r="D63" s="180"/>
      <c r="E63" s="180"/>
      <c r="F63" s="180"/>
      <c r="G63" s="180"/>
      <c r="H63" s="180"/>
      <c r="I63" s="180"/>
      <c r="J63" s="180"/>
      <c r="K63" s="181"/>
      <c r="L63" s="254"/>
      <c r="M63" s="255"/>
      <c r="N63" s="255"/>
      <c r="O63" s="255"/>
      <c r="P63" s="255"/>
      <c r="Q63" s="255"/>
      <c r="R63" s="255"/>
      <c r="S63" s="255"/>
      <c r="T63" s="255"/>
      <c r="U63" s="256"/>
      <c r="V63" s="127"/>
      <c r="W63" s="128"/>
      <c r="X63" s="129"/>
      <c r="Y63" s="129"/>
      <c r="Z63" s="129"/>
      <c r="AA63" s="129"/>
      <c r="AB63" s="129"/>
      <c r="AC63" s="129"/>
      <c r="AD63" s="129"/>
      <c r="AE63" s="130"/>
      <c r="AF63" s="205"/>
      <c r="AG63" s="182"/>
      <c r="AH63" s="182"/>
      <c r="AI63" s="182"/>
      <c r="AJ63" s="182"/>
      <c r="AK63" s="182"/>
      <c r="AL63" s="182"/>
      <c r="AM63" s="182"/>
      <c r="AN63" s="182"/>
      <c r="AO63" s="181"/>
      <c r="AP63" s="213"/>
      <c r="AQ63" s="214"/>
      <c r="AR63" s="214"/>
      <c r="AS63" s="214"/>
      <c r="AT63" s="214"/>
      <c r="AU63" s="214"/>
      <c r="AV63" s="214"/>
      <c r="AW63" s="214"/>
      <c r="AX63" s="214"/>
      <c r="AY63" s="215"/>
      <c r="AZ63" s="244" t="s">
        <v>104</v>
      </c>
      <c r="BA63" s="245"/>
      <c r="BB63" s="245"/>
      <c r="BC63" s="245"/>
      <c r="BD63" s="245"/>
      <c r="BE63" s="245"/>
      <c r="BF63" s="245"/>
      <c r="BG63" s="245"/>
      <c r="BH63" s="245"/>
      <c r="BI63" s="246"/>
      <c r="BJ63" s="155" t="s">
        <v>5</v>
      </c>
      <c r="BK63" s="122"/>
      <c r="BL63" s="123" t="s">
        <v>21</v>
      </c>
      <c r="BM63" s="123"/>
      <c r="BN63" s="123"/>
      <c r="BO63" s="123"/>
      <c r="BP63" s="123"/>
      <c r="BQ63" s="123"/>
      <c r="BR63" s="123"/>
      <c r="BS63" s="158"/>
    </row>
    <row r="64" spans="1:71" x14ac:dyDescent="0.2">
      <c r="A64" s="249"/>
      <c r="B64" s="179"/>
      <c r="C64" s="180"/>
      <c r="D64" s="180"/>
      <c r="E64" s="180"/>
      <c r="F64" s="180"/>
      <c r="G64" s="180"/>
      <c r="H64" s="180"/>
      <c r="I64" s="180"/>
      <c r="J64" s="180"/>
      <c r="K64" s="181"/>
      <c r="L64" s="191" t="s">
        <v>0</v>
      </c>
      <c r="M64" s="192"/>
      <c r="N64" s="192"/>
      <c r="O64" s="192"/>
      <c r="P64" s="192"/>
      <c r="Q64" s="192"/>
      <c r="R64" s="192"/>
      <c r="S64" s="192"/>
      <c r="T64" s="192"/>
      <c r="U64" s="193"/>
      <c r="V64" s="191"/>
      <c r="W64" s="192"/>
      <c r="X64" s="192"/>
      <c r="Y64" s="192"/>
      <c r="Z64" s="192"/>
      <c r="AA64" s="192"/>
      <c r="AB64" s="192"/>
      <c r="AC64" s="192"/>
      <c r="AD64" s="192"/>
      <c r="AE64" s="193"/>
      <c r="AF64" s="183"/>
      <c r="AG64" s="184"/>
      <c r="AH64" s="184"/>
      <c r="AI64" s="184"/>
      <c r="AJ64" s="184"/>
      <c r="AK64" s="184"/>
      <c r="AL64" s="184"/>
      <c r="AM64" s="184"/>
      <c r="AN64" s="184"/>
      <c r="AO64" s="185"/>
      <c r="AP64" s="216"/>
      <c r="AQ64" s="217"/>
      <c r="AR64" s="217"/>
      <c r="AS64" s="217"/>
      <c r="AT64" s="217"/>
      <c r="AU64" s="217"/>
      <c r="AV64" s="217"/>
      <c r="AW64" s="217"/>
      <c r="AX64" s="217"/>
      <c r="AY64" s="218"/>
      <c r="AZ64" s="191" t="s">
        <v>0</v>
      </c>
      <c r="BA64" s="192"/>
      <c r="BB64" s="192"/>
      <c r="BC64" s="192"/>
      <c r="BD64" s="192"/>
      <c r="BE64" s="192"/>
      <c r="BF64" s="192"/>
      <c r="BG64" s="192"/>
      <c r="BH64" s="192"/>
      <c r="BI64" s="193"/>
      <c r="BJ64" s="191" t="s">
        <v>0</v>
      </c>
      <c r="BK64" s="192"/>
      <c r="BL64" s="192"/>
      <c r="BM64" s="192"/>
      <c r="BN64" s="192"/>
      <c r="BO64" s="192"/>
      <c r="BP64" s="192"/>
      <c r="BQ64" s="192"/>
      <c r="BR64" s="192"/>
      <c r="BS64" s="193"/>
    </row>
    <row r="65" spans="1:71" x14ac:dyDescent="0.2">
      <c r="A65" s="249"/>
      <c r="B65" s="202" t="s">
        <v>109</v>
      </c>
      <c r="C65" s="203"/>
      <c r="D65" s="203"/>
      <c r="E65" s="203"/>
      <c r="F65" s="203"/>
      <c r="G65" s="203"/>
      <c r="H65" s="203"/>
      <c r="I65" s="203"/>
      <c r="J65" s="203"/>
      <c r="K65" s="204"/>
      <c r="L65" s="202" t="s">
        <v>91</v>
      </c>
      <c r="M65" s="203"/>
      <c r="N65" s="203"/>
      <c r="O65" s="203"/>
      <c r="P65" s="203"/>
      <c r="Q65" s="203"/>
      <c r="R65" s="203"/>
      <c r="S65" s="203"/>
      <c r="T65" s="203"/>
      <c r="U65" s="204"/>
      <c r="V65" s="202" t="s">
        <v>90</v>
      </c>
      <c r="W65" s="203"/>
      <c r="X65" s="203"/>
      <c r="Y65" s="203"/>
      <c r="Z65" s="203"/>
      <c r="AA65" s="203"/>
      <c r="AB65" s="203"/>
      <c r="AC65" s="203"/>
      <c r="AD65" s="203"/>
      <c r="AE65" s="204"/>
      <c r="AF65" s="202" t="s">
        <v>75</v>
      </c>
      <c r="AG65" s="203"/>
      <c r="AH65" s="203"/>
      <c r="AI65" s="203"/>
      <c r="AJ65" s="203"/>
      <c r="AK65" s="203"/>
      <c r="AL65" s="203"/>
      <c r="AM65" s="203"/>
      <c r="AN65" s="203"/>
      <c r="AO65" s="204"/>
      <c r="AP65" s="202" t="s">
        <v>78</v>
      </c>
      <c r="AQ65" s="203"/>
      <c r="AR65" s="203"/>
      <c r="AS65" s="203"/>
      <c r="AT65" s="203"/>
      <c r="AU65" s="203"/>
      <c r="AV65" s="203"/>
      <c r="AW65" s="203"/>
      <c r="AX65" s="203"/>
      <c r="AY65" s="204"/>
      <c r="AZ65" s="202" t="s">
        <v>79</v>
      </c>
      <c r="BA65" s="203"/>
      <c r="BB65" s="203"/>
      <c r="BC65" s="203"/>
      <c r="BD65" s="203"/>
      <c r="BE65" s="203"/>
      <c r="BF65" s="203"/>
      <c r="BG65" s="203"/>
      <c r="BH65" s="203"/>
      <c r="BI65" s="204"/>
      <c r="BJ65" s="202" t="s">
        <v>84</v>
      </c>
      <c r="BK65" s="203"/>
      <c r="BL65" s="203"/>
      <c r="BM65" s="203"/>
      <c r="BN65" s="203"/>
      <c r="BO65" s="203"/>
      <c r="BP65" s="203"/>
      <c r="BQ65" s="203"/>
      <c r="BR65" s="203"/>
      <c r="BS65" s="204"/>
    </row>
    <row r="66" spans="1:71" x14ac:dyDescent="0.2">
      <c r="A66" s="7"/>
      <c r="B66" s="186"/>
      <c r="C66" s="186"/>
      <c r="D66" s="111"/>
      <c r="E66" s="111"/>
      <c r="F66" s="111"/>
      <c r="G66" s="187"/>
      <c r="H66" s="187"/>
      <c r="I66" s="7"/>
      <c r="J66" s="7"/>
      <c r="K66" s="7"/>
      <c r="L66" s="186"/>
      <c r="M66" s="186"/>
      <c r="N66" s="156"/>
      <c r="O66" s="111"/>
      <c r="P66" s="111"/>
      <c r="Q66" s="187"/>
      <c r="R66" s="187"/>
      <c r="S66" s="7"/>
      <c r="T66" s="7"/>
      <c r="U66" s="7"/>
      <c r="V66" s="186"/>
      <c r="W66" s="186"/>
      <c r="X66" s="111"/>
      <c r="Y66" s="111"/>
      <c r="Z66" s="111"/>
      <c r="AA66" s="187"/>
      <c r="AB66" s="187"/>
      <c r="AC66" s="7"/>
      <c r="AD66" s="7"/>
      <c r="AE66" s="7"/>
      <c r="AF66" s="186"/>
      <c r="AG66" s="186"/>
      <c r="AH66" s="111"/>
      <c r="AI66" s="111"/>
      <c r="AJ66" s="111"/>
      <c r="AK66" s="187"/>
      <c r="AL66" s="187"/>
      <c r="AM66" s="7"/>
      <c r="AN66" s="7"/>
      <c r="AO66" s="7"/>
      <c r="AP66" s="186"/>
      <c r="AQ66" s="186"/>
      <c r="AR66" s="111"/>
      <c r="AS66" s="111"/>
      <c r="AT66" s="111"/>
      <c r="AU66" s="187"/>
      <c r="AV66" s="187"/>
      <c r="AW66" s="7"/>
      <c r="AX66" s="7"/>
      <c r="AY66" s="7"/>
      <c r="AZ66" s="186"/>
      <c r="BA66" s="186"/>
      <c r="BB66" s="156"/>
      <c r="BC66" s="111"/>
      <c r="BD66" s="111"/>
      <c r="BE66" s="187"/>
      <c r="BF66" s="187"/>
      <c r="BG66" s="7"/>
      <c r="BH66" s="7"/>
      <c r="BI66" s="7"/>
      <c r="BJ66" s="186" t="s">
        <v>4</v>
      </c>
      <c r="BK66" s="186"/>
      <c r="BL66" s="156">
        <f>SUM(BL60:BR60)*BM59/1000</f>
        <v>10</v>
      </c>
      <c r="BM66" s="111"/>
      <c r="BN66" s="111" t="s">
        <v>3</v>
      </c>
      <c r="BO66" s="187">
        <f>SUM(BL62:BR62)*BM59</f>
        <v>6.9372181755116176E-3</v>
      </c>
      <c r="BP66" s="187"/>
      <c r="BQ66" s="7"/>
      <c r="BR66" s="7"/>
      <c r="BS66" s="7"/>
    </row>
    <row r="67" spans="1:71" x14ac:dyDescent="0.2">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row>
    <row r="68" spans="1:71" x14ac:dyDescent="0.2">
      <c r="A68" s="249">
        <f>A56+1</f>
        <v>6</v>
      </c>
      <c r="B68" s="167">
        <f>BJ56+1</f>
        <v>45789</v>
      </c>
      <c r="C68" s="168"/>
      <c r="D68" s="168"/>
      <c r="E68" s="168"/>
      <c r="F68" s="168"/>
      <c r="G68" s="168"/>
      <c r="H68" s="168"/>
      <c r="I68" s="168"/>
      <c r="J68" s="168"/>
      <c r="K68" s="169"/>
      <c r="L68" s="167">
        <f>B68+1</f>
        <v>45790</v>
      </c>
      <c r="M68" s="168"/>
      <c r="N68" s="168"/>
      <c r="O68" s="168"/>
      <c r="P68" s="168"/>
      <c r="Q68" s="168"/>
      <c r="R68" s="168"/>
      <c r="S68" s="168"/>
      <c r="T68" s="168"/>
      <c r="U68" s="169"/>
      <c r="V68" s="167">
        <f>L68+1</f>
        <v>45791</v>
      </c>
      <c r="W68" s="168"/>
      <c r="X68" s="168"/>
      <c r="Y68" s="168"/>
      <c r="Z68" s="168"/>
      <c r="AA68" s="168"/>
      <c r="AB68" s="168"/>
      <c r="AC68" s="168"/>
      <c r="AD68" s="168"/>
      <c r="AE68" s="169"/>
      <c r="AF68" s="167">
        <f>V68+1</f>
        <v>45792</v>
      </c>
      <c r="AG68" s="168"/>
      <c r="AH68" s="168"/>
      <c r="AI68" s="168"/>
      <c r="AJ68" s="168"/>
      <c r="AK68" s="168"/>
      <c r="AL68" s="168"/>
      <c r="AM68" s="168"/>
      <c r="AN68" s="168"/>
      <c r="AO68" s="169"/>
      <c r="AP68" s="167">
        <f>AF68+1</f>
        <v>45793</v>
      </c>
      <c r="AQ68" s="168"/>
      <c r="AR68" s="168"/>
      <c r="AS68" s="168"/>
      <c r="AT68" s="168"/>
      <c r="AU68" s="168"/>
      <c r="AV68" s="168"/>
      <c r="AW68" s="168"/>
      <c r="AX68" s="168"/>
      <c r="AY68" s="169"/>
      <c r="AZ68" s="167">
        <f>AP68+1</f>
        <v>45794</v>
      </c>
      <c r="BA68" s="168"/>
      <c r="BB68" s="168"/>
      <c r="BC68" s="168"/>
      <c r="BD68" s="168"/>
      <c r="BE68" s="168"/>
      <c r="BF68" s="168"/>
      <c r="BG68" s="168"/>
      <c r="BH68" s="168"/>
      <c r="BI68" s="169"/>
      <c r="BJ68" s="167">
        <f>AZ68+1</f>
        <v>45795</v>
      </c>
      <c r="BK68" s="168"/>
      <c r="BL68" s="168"/>
      <c r="BM68" s="168"/>
      <c r="BN68" s="168"/>
      <c r="BO68" s="168"/>
      <c r="BP68" s="168"/>
      <c r="BQ68" s="168"/>
      <c r="BR68" s="168"/>
      <c r="BS68" s="169"/>
    </row>
    <row r="69" spans="1:71" x14ac:dyDescent="0.2">
      <c r="A69" s="249"/>
      <c r="B69" s="170" t="s">
        <v>14</v>
      </c>
      <c r="C69" s="171"/>
      <c r="D69" s="171"/>
      <c r="E69" s="171"/>
      <c r="F69" s="171"/>
      <c r="G69" s="171"/>
      <c r="H69" s="171"/>
      <c r="I69" s="171"/>
      <c r="J69" s="171"/>
      <c r="K69" s="172"/>
      <c r="L69" s="194" t="s">
        <v>22</v>
      </c>
      <c r="M69" s="195"/>
      <c r="N69" s="195"/>
      <c r="O69" s="195"/>
      <c r="P69" s="195"/>
      <c r="Q69" s="195"/>
      <c r="R69" s="195"/>
      <c r="S69" s="195"/>
      <c r="T69" s="195"/>
      <c r="U69" s="196"/>
      <c r="V69" s="170" t="s">
        <v>14</v>
      </c>
      <c r="W69" s="171"/>
      <c r="X69" s="171"/>
      <c r="Y69" s="171"/>
      <c r="Z69" s="171"/>
      <c r="AA69" s="171"/>
      <c r="AB69" s="171"/>
      <c r="AC69" s="171"/>
      <c r="AD69" s="171"/>
      <c r="AE69" s="172"/>
      <c r="AF69" s="173" t="s">
        <v>53</v>
      </c>
      <c r="AG69" s="174"/>
      <c r="AH69" s="174"/>
      <c r="AI69" s="174"/>
      <c r="AJ69" s="174"/>
      <c r="AK69" s="174"/>
      <c r="AL69" s="174"/>
      <c r="AM69" s="174"/>
      <c r="AN69" s="174"/>
      <c r="AO69" s="175"/>
      <c r="AP69" s="197" t="s">
        <v>140</v>
      </c>
      <c r="AQ69" s="198"/>
      <c r="AR69" s="198"/>
      <c r="AS69" s="198"/>
      <c r="AT69" s="198"/>
      <c r="AU69" s="198"/>
      <c r="AV69" s="198"/>
      <c r="AW69" s="198"/>
      <c r="AX69" s="198"/>
      <c r="AY69" s="199"/>
      <c r="AZ69" s="176" t="s">
        <v>80</v>
      </c>
      <c r="BA69" s="177"/>
      <c r="BB69" s="177"/>
      <c r="BC69" s="177"/>
      <c r="BD69" s="177"/>
      <c r="BE69" s="177"/>
      <c r="BF69" s="177"/>
      <c r="BG69" s="177"/>
      <c r="BH69" s="177"/>
      <c r="BI69" s="178"/>
      <c r="BJ69" s="225" t="s">
        <v>13</v>
      </c>
      <c r="BK69" s="226"/>
      <c r="BL69" s="226"/>
      <c r="BM69" s="226"/>
      <c r="BN69" s="226"/>
      <c r="BO69" s="226"/>
      <c r="BP69" s="226"/>
      <c r="BQ69" s="226"/>
      <c r="BR69" s="226"/>
      <c r="BS69" s="227"/>
    </row>
    <row r="70" spans="1:71" x14ac:dyDescent="0.2">
      <c r="A70" s="249"/>
      <c r="B70" s="179"/>
      <c r="C70" s="180"/>
      <c r="D70" s="180"/>
      <c r="E70" s="180"/>
      <c r="F70" s="180"/>
      <c r="G70" s="180"/>
      <c r="H70" s="180"/>
      <c r="I70" s="180"/>
      <c r="J70" s="180"/>
      <c r="K70" s="181"/>
      <c r="L70" s="179" t="s">
        <v>1</v>
      </c>
      <c r="M70" s="180"/>
      <c r="N70" s="180"/>
      <c r="O70" s="180"/>
      <c r="P70" s="180"/>
      <c r="Q70" s="180"/>
      <c r="R70" s="180"/>
      <c r="S70" s="180"/>
      <c r="T70" s="180"/>
      <c r="U70" s="181"/>
      <c r="V70" s="179"/>
      <c r="W70" s="180"/>
      <c r="X70" s="180"/>
      <c r="Y70" s="180"/>
      <c r="Z70" s="180"/>
      <c r="AA70" s="180"/>
      <c r="AB70" s="180"/>
      <c r="AC70" s="180"/>
      <c r="AD70" s="180"/>
      <c r="AE70" s="181"/>
      <c r="AF70" s="179"/>
      <c r="AG70" s="180"/>
      <c r="AH70" s="180"/>
      <c r="AI70" s="180"/>
      <c r="AJ70" s="180"/>
      <c r="AK70" s="180"/>
      <c r="AL70" s="180"/>
      <c r="AM70" s="180"/>
      <c r="AN70" s="180"/>
      <c r="AO70" s="181"/>
      <c r="AP70" s="210" t="s">
        <v>137</v>
      </c>
      <c r="AQ70" s="211"/>
      <c r="AR70" s="211"/>
      <c r="AS70" s="211"/>
      <c r="AT70" s="211"/>
      <c r="AU70" s="211"/>
      <c r="AV70" s="211"/>
      <c r="AW70" s="211"/>
      <c r="AX70" s="211"/>
      <c r="AY70" s="212"/>
      <c r="AZ70" s="179"/>
      <c r="BA70" s="180"/>
      <c r="BB70" s="180"/>
      <c r="BC70" s="180"/>
      <c r="BD70" s="180"/>
      <c r="BE70" s="180"/>
      <c r="BF70" s="180"/>
      <c r="BG70" s="180"/>
      <c r="BH70" s="180"/>
      <c r="BI70" s="181"/>
      <c r="BJ70" s="179" t="s">
        <v>86</v>
      </c>
      <c r="BK70" s="180"/>
      <c r="BL70" s="180"/>
      <c r="BM70" s="180"/>
      <c r="BN70" s="180"/>
      <c r="BO70" s="180"/>
      <c r="BP70" s="180"/>
      <c r="BQ70" s="180"/>
      <c r="BR70" s="180"/>
      <c r="BS70" s="181"/>
    </row>
    <row r="71" spans="1:71" x14ac:dyDescent="0.2">
      <c r="A71" s="249"/>
      <c r="B71" s="179"/>
      <c r="C71" s="180"/>
      <c r="D71" s="180"/>
      <c r="E71" s="180"/>
      <c r="F71" s="180"/>
      <c r="G71" s="180"/>
      <c r="H71" s="180"/>
      <c r="I71" s="180"/>
      <c r="J71" s="180"/>
      <c r="K71" s="181"/>
      <c r="L71" s="105">
        <v>1</v>
      </c>
      <c r="M71" s="160" t="s">
        <v>10</v>
      </c>
      <c r="N71" s="161">
        <v>7</v>
      </c>
      <c r="O71" s="160" t="s">
        <v>10</v>
      </c>
      <c r="P71" s="161">
        <v>800</v>
      </c>
      <c r="Q71" s="160" t="s">
        <v>19</v>
      </c>
      <c r="R71" s="160" t="s">
        <v>16</v>
      </c>
      <c r="S71" s="107">
        <v>0.95</v>
      </c>
      <c r="T71" s="160" t="s">
        <v>18</v>
      </c>
      <c r="U71" s="108">
        <f>((3600/((S71*VMA)*1000))*P71)*"00:00:01"</f>
        <v>2.2637238256932651E-3</v>
      </c>
      <c r="V71" s="124"/>
      <c r="W71" s="164"/>
      <c r="X71" s="164"/>
      <c r="Y71" s="164"/>
      <c r="Z71" s="164"/>
      <c r="AA71" s="201"/>
      <c r="AB71" s="201"/>
      <c r="AC71" s="114"/>
      <c r="AD71" s="164"/>
      <c r="AE71" s="125"/>
      <c r="AF71" s="179" t="s">
        <v>105</v>
      </c>
      <c r="AG71" s="180"/>
      <c r="AH71" s="180"/>
      <c r="AI71" s="180"/>
      <c r="AJ71" s="180"/>
      <c r="AK71" s="180"/>
      <c r="AL71" s="180"/>
      <c r="AM71" s="180"/>
      <c r="AN71" s="180"/>
      <c r="AO71" s="181"/>
      <c r="AP71" s="213"/>
      <c r="AQ71" s="214"/>
      <c r="AR71" s="214"/>
      <c r="AS71" s="214"/>
      <c r="AT71" s="214"/>
      <c r="AU71" s="214"/>
      <c r="AV71" s="214"/>
      <c r="AW71" s="214"/>
      <c r="AX71" s="214"/>
      <c r="AY71" s="215"/>
      <c r="AZ71" s="179" t="s">
        <v>117</v>
      </c>
      <c r="BA71" s="180"/>
      <c r="BB71" s="180"/>
      <c r="BC71" s="180"/>
      <c r="BD71" s="180"/>
      <c r="BE71" s="180"/>
      <c r="BF71" s="180"/>
      <c r="BG71" s="180"/>
      <c r="BH71" s="180"/>
      <c r="BI71" s="181"/>
      <c r="BJ71" s="257" t="s">
        <v>127</v>
      </c>
      <c r="BK71" s="258"/>
      <c r="BL71" s="258"/>
      <c r="BM71" s="258"/>
      <c r="BN71" s="258"/>
      <c r="BO71" s="258"/>
      <c r="BP71" s="258"/>
      <c r="BQ71" s="258"/>
      <c r="BR71" s="258"/>
      <c r="BS71" s="259"/>
    </row>
    <row r="72" spans="1:71" x14ac:dyDescent="0.2">
      <c r="A72" s="249"/>
      <c r="B72" s="179" t="s">
        <v>107</v>
      </c>
      <c r="C72" s="180"/>
      <c r="D72" s="180"/>
      <c r="E72" s="180"/>
      <c r="F72" s="180"/>
      <c r="G72" s="180"/>
      <c r="H72" s="180"/>
      <c r="I72" s="180"/>
      <c r="J72" s="180"/>
      <c r="K72" s="181"/>
      <c r="L72" s="162"/>
      <c r="M72" s="160"/>
      <c r="N72" s="160"/>
      <c r="O72" s="109" t="s">
        <v>5</v>
      </c>
      <c r="P72" s="110" t="str">
        <f>IF(U71&lt;TIME(0,1,20),"01'20",IF(U71&gt;TIME(0,1,50),"01'50",U71))</f>
        <v>01'50</v>
      </c>
      <c r="Q72" s="160"/>
      <c r="R72" s="109" t="s">
        <v>15</v>
      </c>
      <c r="S72" s="110" t="str">
        <f>IF(L71&gt;1,"03'00","n/a")</f>
        <v>n/a</v>
      </c>
      <c r="T72" s="160"/>
      <c r="U72" s="163"/>
      <c r="V72" s="124"/>
      <c r="W72" s="164"/>
      <c r="X72" s="164"/>
      <c r="Y72" s="164"/>
      <c r="Z72" s="164"/>
      <c r="AA72" s="164"/>
      <c r="AB72" s="164"/>
      <c r="AC72" s="164"/>
      <c r="AD72" s="164"/>
      <c r="AE72" s="125"/>
      <c r="AF72" s="112"/>
      <c r="AG72" s="113"/>
      <c r="AH72" s="160"/>
      <c r="AI72" s="132" t="s">
        <v>17</v>
      </c>
      <c r="AJ72" s="133">
        <f>((3600/((60%*VMA)*1000))*1000)*"00:00:01"</f>
        <v>4.4802867383512551E-3</v>
      </c>
      <c r="AK72" s="132" t="s">
        <v>16</v>
      </c>
      <c r="AL72" s="133">
        <f>((3600/((65%*VMA)*1000))*1000)*"00:00:01"</f>
        <v>4.1356492969396186E-3</v>
      </c>
      <c r="AM72" s="133"/>
      <c r="AN72" s="160"/>
      <c r="AO72" s="108"/>
      <c r="AP72" s="213"/>
      <c r="AQ72" s="214"/>
      <c r="AR72" s="214"/>
      <c r="AS72" s="214"/>
      <c r="AT72" s="214"/>
      <c r="AU72" s="214"/>
      <c r="AV72" s="214"/>
      <c r="AW72" s="214"/>
      <c r="AX72" s="214"/>
      <c r="AY72" s="215"/>
      <c r="AZ72" s="112"/>
      <c r="BA72" s="113"/>
      <c r="BB72" s="160"/>
      <c r="BC72" s="132" t="s">
        <v>17</v>
      </c>
      <c r="BD72" s="133">
        <f>((3600/((60%*VMA)*1000))*1000)*"00:00:01"</f>
        <v>4.4802867383512551E-3</v>
      </c>
      <c r="BE72" s="132" t="s">
        <v>16</v>
      </c>
      <c r="BF72" s="133">
        <f>((3600/((65%*VMA)*1000))*1000)*"00:00:01"</f>
        <v>4.1356492969396186E-3</v>
      </c>
      <c r="BG72" s="133"/>
      <c r="BH72" s="160"/>
      <c r="BI72" s="108"/>
      <c r="BJ72" s="260"/>
      <c r="BK72" s="258"/>
      <c r="BL72" s="258"/>
      <c r="BM72" s="258"/>
      <c r="BN72" s="258"/>
      <c r="BO72" s="258"/>
      <c r="BP72" s="258"/>
      <c r="BQ72" s="258"/>
      <c r="BR72" s="258"/>
      <c r="BS72" s="259"/>
    </row>
    <row r="73" spans="1:71" x14ac:dyDescent="0.2">
      <c r="A73" s="249"/>
      <c r="B73" s="179" t="s">
        <v>108</v>
      </c>
      <c r="C73" s="180"/>
      <c r="D73" s="180"/>
      <c r="E73" s="180"/>
      <c r="F73" s="180"/>
      <c r="G73" s="180"/>
      <c r="H73" s="180"/>
      <c r="I73" s="180"/>
      <c r="J73" s="180"/>
      <c r="K73" s="181"/>
      <c r="L73" s="179" t="s">
        <v>0</v>
      </c>
      <c r="M73" s="180"/>
      <c r="N73" s="180"/>
      <c r="O73" s="180"/>
      <c r="P73" s="180"/>
      <c r="Q73" s="180"/>
      <c r="R73" s="180"/>
      <c r="S73" s="180"/>
      <c r="T73" s="180"/>
      <c r="U73" s="181"/>
      <c r="V73" s="124"/>
      <c r="W73" s="164"/>
      <c r="X73" s="114"/>
      <c r="Y73" s="114"/>
      <c r="Z73" s="114"/>
      <c r="AA73" s="114"/>
      <c r="AB73" s="114"/>
      <c r="AC73" s="114"/>
      <c r="AD73" s="114"/>
      <c r="AE73" s="126"/>
      <c r="AF73" s="179" t="s">
        <v>66</v>
      </c>
      <c r="AG73" s="180"/>
      <c r="AH73" s="180"/>
      <c r="AI73" s="180"/>
      <c r="AJ73" s="180"/>
      <c r="AK73" s="180"/>
      <c r="AL73" s="180"/>
      <c r="AM73" s="180"/>
      <c r="AN73" s="180"/>
      <c r="AO73" s="181"/>
      <c r="AP73" s="213"/>
      <c r="AQ73" s="214"/>
      <c r="AR73" s="214"/>
      <c r="AS73" s="214"/>
      <c r="AT73" s="214"/>
      <c r="AU73" s="214"/>
      <c r="AV73" s="214"/>
      <c r="AW73" s="214"/>
      <c r="AX73" s="214"/>
      <c r="AY73" s="215"/>
      <c r="AZ73" s="179" t="s">
        <v>66</v>
      </c>
      <c r="BA73" s="180"/>
      <c r="BB73" s="180"/>
      <c r="BC73" s="180"/>
      <c r="BD73" s="180"/>
      <c r="BE73" s="180"/>
      <c r="BF73" s="180"/>
      <c r="BG73" s="180"/>
      <c r="BH73" s="180"/>
      <c r="BI73" s="181"/>
      <c r="BJ73" s="260"/>
      <c r="BK73" s="258"/>
      <c r="BL73" s="258"/>
      <c r="BM73" s="258"/>
      <c r="BN73" s="258"/>
      <c r="BO73" s="258"/>
      <c r="BP73" s="258"/>
      <c r="BQ73" s="258"/>
      <c r="BR73" s="258"/>
      <c r="BS73" s="259"/>
    </row>
    <row r="74" spans="1:71" x14ac:dyDescent="0.2">
      <c r="A74" s="249"/>
      <c r="B74" s="179"/>
      <c r="C74" s="180"/>
      <c r="D74" s="180"/>
      <c r="E74" s="180"/>
      <c r="F74" s="180"/>
      <c r="G74" s="180"/>
      <c r="H74" s="180"/>
      <c r="I74" s="180"/>
      <c r="J74" s="180"/>
      <c r="K74" s="181"/>
      <c r="L74" s="159"/>
      <c r="M74" s="157"/>
      <c r="N74" s="157"/>
      <c r="O74" s="157"/>
      <c r="P74" s="157"/>
      <c r="Q74" s="157"/>
      <c r="R74" s="157"/>
      <c r="S74" s="157"/>
      <c r="T74" s="157"/>
      <c r="U74" s="158"/>
      <c r="V74" s="127"/>
      <c r="W74" s="128"/>
      <c r="X74" s="129"/>
      <c r="Y74" s="129"/>
      <c r="Z74" s="129"/>
      <c r="AA74" s="129"/>
      <c r="AB74" s="129"/>
      <c r="AC74" s="129"/>
      <c r="AD74" s="129"/>
      <c r="AE74" s="130"/>
      <c r="AF74" s="159"/>
      <c r="AG74" s="157"/>
      <c r="AH74" s="157"/>
      <c r="AI74" s="157"/>
      <c r="AJ74" s="157"/>
      <c r="AK74" s="157"/>
      <c r="AL74" s="157"/>
      <c r="AM74" s="157"/>
      <c r="AN74" s="157"/>
      <c r="AO74" s="158"/>
      <c r="AP74" s="213"/>
      <c r="AQ74" s="214"/>
      <c r="AR74" s="214"/>
      <c r="AS74" s="214"/>
      <c r="AT74" s="214"/>
      <c r="AU74" s="214"/>
      <c r="AV74" s="214"/>
      <c r="AW74" s="214"/>
      <c r="AX74" s="214"/>
      <c r="AY74" s="215"/>
      <c r="AZ74" s="159"/>
      <c r="BA74" s="157"/>
      <c r="BB74" s="157"/>
      <c r="BC74" s="157"/>
      <c r="BD74" s="157"/>
      <c r="BE74" s="157"/>
      <c r="BF74" s="157"/>
      <c r="BG74" s="157"/>
      <c r="BH74" s="157"/>
      <c r="BI74" s="158"/>
      <c r="BJ74" s="260"/>
      <c r="BK74" s="258"/>
      <c r="BL74" s="258"/>
      <c r="BM74" s="258"/>
      <c r="BN74" s="258"/>
      <c r="BO74" s="258"/>
      <c r="BP74" s="258"/>
      <c r="BQ74" s="258"/>
      <c r="BR74" s="258"/>
      <c r="BS74" s="259"/>
    </row>
    <row r="75" spans="1:71" x14ac:dyDescent="0.2">
      <c r="A75" s="249"/>
      <c r="B75" s="179"/>
      <c r="C75" s="180"/>
      <c r="D75" s="180"/>
      <c r="E75" s="180"/>
      <c r="F75" s="180"/>
      <c r="G75" s="180"/>
      <c r="H75" s="180"/>
      <c r="I75" s="180"/>
      <c r="J75" s="180"/>
      <c r="K75" s="181"/>
      <c r="L75" s="159"/>
      <c r="M75" s="157"/>
      <c r="N75" s="157"/>
      <c r="O75" s="157"/>
      <c r="P75" s="157"/>
      <c r="Q75" s="157"/>
      <c r="R75" s="157"/>
      <c r="S75" s="157"/>
      <c r="T75" s="157"/>
      <c r="U75" s="158"/>
      <c r="V75" s="127"/>
      <c r="W75" s="128"/>
      <c r="X75" s="129"/>
      <c r="Y75" s="129"/>
      <c r="Z75" s="129"/>
      <c r="AA75" s="129"/>
      <c r="AB75" s="129"/>
      <c r="AC75" s="129"/>
      <c r="AD75" s="129"/>
      <c r="AE75" s="130"/>
      <c r="AF75" s="205"/>
      <c r="AG75" s="182"/>
      <c r="AH75" s="182"/>
      <c r="AI75" s="182"/>
      <c r="AJ75" s="182"/>
      <c r="AK75" s="182"/>
      <c r="AL75" s="182"/>
      <c r="AM75" s="182"/>
      <c r="AN75" s="182"/>
      <c r="AO75" s="181"/>
      <c r="AP75" s="213"/>
      <c r="AQ75" s="214"/>
      <c r="AR75" s="214"/>
      <c r="AS75" s="214"/>
      <c r="AT75" s="214"/>
      <c r="AU75" s="214"/>
      <c r="AV75" s="214"/>
      <c r="AW75" s="214"/>
      <c r="AX75" s="214"/>
      <c r="AY75" s="215"/>
      <c r="AZ75" s="205" t="s">
        <v>120</v>
      </c>
      <c r="BA75" s="182"/>
      <c r="BB75" s="182"/>
      <c r="BC75" s="182"/>
      <c r="BD75" s="182"/>
      <c r="BE75" s="182"/>
      <c r="BF75" s="182"/>
      <c r="BG75" s="182"/>
      <c r="BH75" s="182"/>
      <c r="BI75" s="181"/>
      <c r="BJ75" s="260"/>
      <c r="BK75" s="258"/>
      <c r="BL75" s="258"/>
      <c r="BM75" s="258"/>
      <c r="BN75" s="258"/>
      <c r="BO75" s="258"/>
      <c r="BP75" s="258"/>
      <c r="BQ75" s="258"/>
      <c r="BR75" s="258"/>
      <c r="BS75" s="259"/>
    </row>
    <row r="76" spans="1:71" x14ac:dyDescent="0.2">
      <c r="A76" s="249"/>
      <c r="B76" s="179"/>
      <c r="C76" s="180"/>
      <c r="D76" s="180"/>
      <c r="E76" s="180"/>
      <c r="F76" s="180"/>
      <c r="G76" s="180"/>
      <c r="H76" s="180"/>
      <c r="I76" s="180"/>
      <c r="J76" s="180"/>
      <c r="K76" s="181"/>
      <c r="L76" s="183"/>
      <c r="M76" s="184"/>
      <c r="N76" s="184"/>
      <c r="O76" s="184"/>
      <c r="P76" s="184"/>
      <c r="Q76" s="184"/>
      <c r="R76" s="184"/>
      <c r="S76" s="184"/>
      <c r="T76" s="184"/>
      <c r="U76" s="185"/>
      <c r="V76" s="191"/>
      <c r="W76" s="192"/>
      <c r="X76" s="192"/>
      <c r="Y76" s="192"/>
      <c r="Z76" s="192"/>
      <c r="AA76" s="192"/>
      <c r="AB76" s="192"/>
      <c r="AC76" s="192"/>
      <c r="AD76" s="192"/>
      <c r="AE76" s="193"/>
      <c r="AF76" s="183"/>
      <c r="AG76" s="184"/>
      <c r="AH76" s="184"/>
      <c r="AI76" s="184"/>
      <c r="AJ76" s="184"/>
      <c r="AK76" s="184"/>
      <c r="AL76" s="184"/>
      <c r="AM76" s="184"/>
      <c r="AN76" s="184"/>
      <c r="AO76" s="185"/>
      <c r="AP76" s="216"/>
      <c r="AQ76" s="217"/>
      <c r="AR76" s="217"/>
      <c r="AS76" s="217"/>
      <c r="AT76" s="217"/>
      <c r="AU76" s="217"/>
      <c r="AV76" s="217"/>
      <c r="AW76" s="217"/>
      <c r="AX76" s="217"/>
      <c r="AY76" s="218"/>
      <c r="AZ76" s="205" t="s">
        <v>118</v>
      </c>
      <c r="BA76" s="182"/>
      <c r="BB76" s="182"/>
      <c r="BC76" s="182"/>
      <c r="BD76" s="182"/>
      <c r="BE76" s="182"/>
      <c r="BF76" s="182"/>
      <c r="BG76" s="182"/>
      <c r="BH76" s="182"/>
      <c r="BI76" s="181"/>
      <c r="BJ76" s="179" t="s">
        <v>0</v>
      </c>
      <c r="BK76" s="180"/>
      <c r="BL76" s="180"/>
      <c r="BM76" s="180"/>
      <c r="BN76" s="180"/>
      <c r="BO76" s="180"/>
      <c r="BP76" s="180"/>
      <c r="BQ76" s="180"/>
      <c r="BR76" s="180"/>
      <c r="BS76" s="181"/>
    </row>
    <row r="77" spans="1:71" x14ac:dyDescent="0.2">
      <c r="A77" s="249"/>
      <c r="B77" s="202" t="s">
        <v>109</v>
      </c>
      <c r="C77" s="203"/>
      <c r="D77" s="203"/>
      <c r="E77" s="203"/>
      <c r="F77" s="203"/>
      <c r="G77" s="203"/>
      <c r="H77" s="203"/>
      <c r="I77" s="203"/>
      <c r="J77" s="203"/>
      <c r="K77" s="204"/>
      <c r="L77" s="202" t="s">
        <v>76</v>
      </c>
      <c r="M77" s="203"/>
      <c r="N77" s="203"/>
      <c r="O77" s="203"/>
      <c r="P77" s="203"/>
      <c r="Q77" s="203"/>
      <c r="R77" s="203"/>
      <c r="S77" s="203"/>
      <c r="T77" s="203"/>
      <c r="U77" s="204"/>
      <c r="V77" s="202" t="s">
        <v>90</v>
      </c>
      <c r="W77" s="203"/>
      <c r="X77" s="203"/>
      <c r="Y77" s="203"/>
      <c r="Z77" s="203"/>
      <c r="AA77" s="203"/>
      <c r="AB77" s="203"/>
      <c r="AC77" s="203"/>
      <c r="AD77" s="203"/>
      <c r="AE77" s="204"/>
      <c r="AF77" s="202" t="s">
        <v>75</v>
      </c>
      <c r="AG77" s="203"/>
      <c r="AH77" s="203"/>
      <c r="AI77" s="203"/>
      <c r="AJ77" s="203"/>
      <c r="AK77" s="203"/>
      <c r="AL77" s="203"/>
      <c r="AM77" s="203"/>
      <c r="AN77" s="203"/>
      <c r="AO77" s="204"/>
      <c r="AP77" s="202" t="s">
        <v>78</v>
      </c>
      <c r="AQ77" s="203"/>
      <c r="AR77" s="203"/>
      <c r="AS77" s="203"/>
      <c r="AT77" s="203"/>
      <c r="AU77" s="203"/>
      <c r="AV77" s="203"/>
      <c r="AW77" s="203"/>
      <c r="AX77" s="203"/>
      <c r="AY77" s="204"/>
      <c r="AZ77" s="202" t="s">
        <v>81</v>
      </c>
      <c r="BA77" s="203"/>
      <c r="BB77" s="203"/>
      <c r="BC77" s="203"/>
      <c r="BD77" s="203"/>
      <c r="BE77" s="203"/>
      <c r="BF77" s="203"/>
      <c r="BG77" s="203"/>
      <c r="BH77" s="203"/>
      <c r="BI77" s="204"/>
      <c r="BJ77" s="202" t="s">
        <v>79</v>
      </c>
      <c r="BK77" s="203"/>
      <c r="BL77" s="203"/>
      <c r="BM77" s="203"/>
      <c r="BN77" s="203"/>
      <c r="BO77" s="203"/>
      <c r="BP77" s="203"/>
      <c r="BQ77" s="203"/>
      <c r="BR77" s="203"/>
      <c r="BS77" s="204"/>
    </row>
    <row r="78" spans="1:71" x14ac:dyDescent="0.2">
      <c r="A78" s="7"/>
      <c r="B78" s="186"/>
      <c r="C78" s="186"/>
      <c r="D78" s="111"/>
      <c r="E78" s="111"/>
      <c r="F78" s="111"/>
      <c r="G78" s="187"/>
      <c r="H78" s="187"/>
      <c r="I78" s="7"/>
      <c r="J78" s="7"/>
      <c r="K78" s="7"/>
      <c r="L78" s="186" t="s">
        <v>4</v>
      </c>
      <c r="M78" s="186"/>
      <c r="N78" s="156">
        <f>L71*N71*P71/1000</f>
        <v>5.6</v>
      </c>
      <c r="O78" s="111"/>
      <c r="P78" s="111" t="s">
        <v>3</v>
      </c>
      <c r="Q78" s="187">
        <f>L71*N71*U71</f>
        <v>1.5846066779852855E-2</v>
      </c>
      <c r="R78" s="187"/>
      <c r="S78" s="187"/>
      <c r="T78" s="187"/>
      <c r="U78" s="7"/>
      <c r="V78" s="186"/>
      <c r="W78" s="186"/>
      <c r="X78" s="111"/>
      <c r="Y78" s="111"/>
      <c r="Z78" s="111"/>
      <c r="AA78" s="187"/>
      <c r="AB78" s="187"/>
      <c r="AC78" s="7"/>
      <c r="AD78" s="7"/>
      <c r="AE78" s="7"/>
      <c r="AF78" s="186"/>
      <c r="AG78" s="186"/>
      <c r="AH78" s="111"/>
      <c r="AI78" s="111"/>
      <c r="AJ78" s="111"/>
      <c r="AK78" s="187"/>
      <c r="AL78" s="187"/>
      <c r="AM78" s="7"/>
      <c r="AN78" s="7"/>
      <c r="AO78" s="7"/>
      <c r="AP78" s="186"/>
      <c r="AQ78" s="186"/>
      <c r="AR78" s="111"/>
      <c r="AS78" s="111"/>
      <c r="AT78" s="111"/>
      <c r="AU78" s="187"/>
      <c r="AV78" s="187"/>
      <c r="AW78" s="7"/>
      <c r="AX78" s="7"/>
      <c r="AY78" s="7"/>
      <c r="AZ78" s="186"/>
      <c r="BA78" s="186"/>
      <c r="BB78" s="111"/>
      <c r="BC78" s="111"/>
      <c r="BD78" s="111"/>
      <c r="BE78" s="187"/>
      <c r="BF78" s="187"/>
      <c r="BG78" s="7"/>
      <c r="BH78" s="7"/>
      <c r="BI78" s="7"/>
      <c r="BJ78" s="186"/>
      <c r="BK78" s="186"/>
      <c r="BL78" s="156"/>
      <c r="BM78" s="111"/>
      <c r="BN78" s="111"/>
      <c r="BO78" s="187"/>
      <c r="BP78" s="187"/>
      <c r="BQ78" s="7"/>
      <c r="BR78" s="7"/>
      <c r="BS78" s="7"/>
    </row>
    <row r="79" spans="1:71" x14ac:dyDescent="0.2">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row>
    <row r="80" spans="1:71" x14ac:dyDescent="0.2">
      <c r="A80" s="249">
        <f>A68+1</f>
        <v>7</v>
      </c>
      <c r="B80" s="167">
        <f>BJ68+1</f>
        <v>45796</v>
      </c>
      <c r="C80" s="168"/>
      <c r="D80" s="168"/>
      <c r="E80" s="168"/>
      <c r="F80" s="168"/>
      <c r="G80" s="168"/>
      <c r="H80" s="168"/>
      <c r="I80" s="168"/>
      <c r="J80" s="168"/>
      <c r="K80" s="169"/>
      <c r="L80" s="167">
        <f>B80+1</f>
        <v>45797</v>
      </c>
      <c r="M80" s="168"/>
      <c r="N80" s="168"/>
      <c r="O80" s="168"/>
      <c r="P80" s="168"/>
      <c r="Q80" s="168"/>
      <c r="R80" s="168"/>
      <c r="S80" s="168"/>
      <c r="T80" s="168"/>
      <c r="U80" s="169"/>
      <c r="V80" s="167">
        <f>L80+1</f>
        <v>45798</v>
      </c>
      <c r="W80" s="168"/>
      <c r="X80" s="168"/>
      <c r="Y80" s="168"/>
      <c r="Z80" s="168"/>
      <c r="AA80" s="168"/>
      <c r="AB80" s="168"/>
      <c r="AC80" s="168"/>
      <c r="AD80" s="168"/>
      <c r="AE80" s="169"/>
      <c r="AF80" s="167">
        <f>V80+1</f>
        <v>45799</v>
      </c>
      <c r="AG80" s="168"/>
      <c r="AH80" s="168"/>
      <c r="AI80" s="168"/>
      <c r="AJ80" s="168"/>
      <c r="AK80" s="168"/>
      <c r="AL80" s="168"/>
      <c r="AM80" s="168"/>
      <c r="AN80" s="168"/>
      <c r="AO80" s="169"/>
      <c r="AP80" s="167">
        <f>AF80+1</f>
        <v>45800</v>
      </c>
      <c r="AQ80" s="168"/>
      <c r="AR80" s="168"/>
      <c r="AS80" s="168"/>
      <c r="AT80" s="168"/>
      <c r="AU80" s="168"/>
      <c r="AV80" s="168"/>
      <c r="AW80" s="168"/>
      <c r="AX80" s="168"/>
      <c r="AY80" s="169"/>
      <c r="AZ80" s="167">
        <f>AP80+1</f>
        <v>45801</v>
      </c>
      <c r="BA80" s="168"/>
      <c r="BB80" s="168"/>
      <c r="BC80" s="168"/>
      <c r="BD80" s="168"/>
      <c r="BE80" s="168"/>
      <c r="BF80" s="168"/>
      <c r="BG80" s="168"/>
      <c r="BH80" s="168"/>
      <c r="BI80" s="169"/>
      <c r="BJ80" s="167">
        <f>AZ80+1</f>
        <v>45802</v>
      </c>
      <c r="BK80" s="168"/>
      <c r="BL80" s="168"/>
      <c r="BM80" s="168"/>
      <c r="BN80" s="168"/>
      <c r="BO80" s="168"/>
      <c r="BP80" s="168"/>
      <c r="BQ80" s="168"/>
      <c r="BR80" s="168"/>
      <c r="BS80" s="169"/>
    </row>
    <row r="81" spans="1:71" x14ac:dyDescent="0.2">
      <c r="A81" s="249"/>
      <c r="B81" s="170" t="s">
        <v>14</v>
      </c>
      <c r="C81" s="171"/>
      <c r="D81" s="171"/>
      <c r="E81" s="171"/>
      <c r="F81" s="171"/>
      <c r="G81" s="171"/>
      <c r="H81" s="171"/>
      <c r="I81" s="171"/>
      <c r="J81" s="171"/>
      <c r="K81" s="172"/>
      <c r="L81" s="222" t="s">
        <v>2</v>
      </c>
      <c r="M81" s="223"/>
      <c r="N81" s="223"/>
      <c r="O81" s="223"/>
      <c r="P81" s="223"/>
      <c r="Q81" s="223"/>
      <c r="R81" s="223"/>
      <c r="S81" s="223"/>
      <c r="T81" s="223"/>
      <c r="U81" s="224"/>
      <c r="V81" s="170" t="s">
        <v>14</v>
      </c>
      <c r="W81" s="171"/>
      <c r="X81" s="171"/>
      <c r="Y81" s="171"/>
      <c r="Z81" s="171"/>
      <c r="AA81" s="171"/>
      <c r="AB81" s="171"/>
      <c r="AC81" s="171"/>
      <c r="AD81" s="171"/>
      <c r="AE81" s="172"/>
      <c r="AF81" s="173" t="s">
        <v>53</v>
      </c>
      <c r="AG81" s="174"/>
      <c r="AH81" s="174"/>
      <c r="AI81" s="174"/>
      <c r="AJ81" s="174"/>
      <c r="AK81" s="174"/>
      <c r="AL81" s="174"/>
      <c r="AM81" s="174"/>
      <c r="AN81" s="174"/>
      <c r="AO81" s="175"/>
      <c r="AP81" s="197" t="s">
        <v>140</v>
      </c>
      <c r="AQ81" s="198"/>
      <c r="AR81" s="198"/>
      <c r="AS81" s="198"/>
      <c r="AT81" s="198"/>
      <c r="AU81" s="198"/>
      <c r="AV81" s="198"/>
      <c r="AW81" s="198"/>
      <c r="AX81" s="198"/>
      <c r="AY81" s="199"/>
      <c r="AZ81" s="225" t="s">
        <v>13</v>
      </c>
      <c r="BA81" s="226"/>
      <c r="BB81" s="226"/>
      <c r="BC81" s="226"/>
      <c r="BD81" s="226"/>
      <c r="BE81" s="226"/>
      <c r="BF81" s="226"/>
      <c r="BG81" s="226"/>
      <c r="BH81" s="226"/>
      <c r="BI81" s="227"/>
      <c r="BJ81" s="176" t="s">
        <v>80</v>
      </c>
      <c r="BK81" s="177"/>
      <c r="BL81" s="177"/>
      <c r="BM81" s="177"/>
      <c r="BN81" s="177"/>
      <c r="BO81" s="177"/>
      <c r="BP81" s="177"/>
      <c r="BQ81" s="177"/>
      <c r="BR81" s="177"/>
      <c r="BS81" s="178"/>
    </row>
    <row r="82" spans="1:71" ht="12.75" customHeight="1" x14ac:dyDescent="0.2">
      <c r="A82" s="249"/>
      <c r="B82" s="179"/>
      <c r="C82" s="180"/>
      <c r="D82" s="180"/>
      <c r="E82" s="180"/>
      <c r="F82" s="180"/>
      <c r="G82" s="180"/>
      <c r="H82" s="180"/>
      <c r="I82" s="180"/>
      <c r="J82" s="180"/>
      <c r="K82" s="181"/>
      <c r="L82" s="179" t="s">
        <v>1</v>
      </c>
      <c r="M82" s="180"/>
      <c r="N82" s="180"/>
      <c r="O82" s="180"/>
      <c r="P82" s="180"/>
      <c r="Q82" s="180"/>
      <c r="R82" s="180"/>
      <c r="S82" s="180"/>
      <c r="T82" s="180"/>
      <c r="U82" s="181"/>
      <c r="V82" s="179"/>
      <c r="W82" s="180"/>
      <c r="X82" s="180"/>
      <c r="Y82" s="180"/>
      <c r="Z82" s="180"/>
      <c r="AA82" s="180"/>
      <c r="AB82" s="180"/>
      <c r="AC82" s="180"/>
      <c r="AD82" s="180"/>
      <c r="AE82" s="181"/>
      <c r="AF82" s="179"/>
      <c r="AG82" s="180"/>
      <c r="AH82" s="180"/>
      <c r="AI82" s="180"/>
      <c r="AJ82" s="180"/>
      <c r="AK82" s="180"/>
      <c r="AL82" s="180"/>
      <c r="AM82" s="180"/>
      <c r="AN82" s="180"/>
      <c r="AO82" s="181"/>
      <c r="AP82" s="210" t="s">
        <v>138</v>
      </c>
      <c r="AQ82" s="211"/>
      <c r="AR82" s="211"/>
      <c r="AS82" s="211"/>
      <c r="AT82" s="211"/>
      <c r="AU82" s="211"/>
      <c r="AV82" s="211"/>
      <c r="AW82" s="211"/>
      <c r="AX82" s="211"/>
      <c r="AY82" s="212"/>
      <c r="AZ82" s="179" t="s">
        <v>86</v>
      </c>
      <c r="BA82" s="180"/>
      <c r="BB82" s="180"/>
      <c r="BC82" s="180"/>
      <c r="BD82" s="180"/>
      <c r="BE82" s="180"/>
      <c r="BF82" s="180"/>
      <c r="BG82" s="180"/>
      <c r="BH82" s="180"/>
      <c r="BI82" s="181"/>
      <c r="BJ82" s="179"/>
      <c r="BK82" s="180"/>
      <c r="BL82" s="180"/>
      <c r="BM82" s="180"/>
      <c r="BN82" s="180"/>
      <c r="BO82" s="180"/>
      <c r="BP82" s="180"/>
      <c r="BQ82" s="180"/>
      <c r="BR82" s="180"/>
      <c r="BS82" s="181"/>
    </row>
    <row r="83" spans="1:71" x14ac:dyDescent="0.2">
      <c r="A83" s="249"/>
      <c r="B83" s="179"/>
      <c r="C83" s="180"/>
      <c r="D83" s="180"/>
      <c r="E83" s="180"/>
      <c r="F83" s="180"/>
      <c r="G83" s="180"/>
      <c r="H83" s="180"/>
      <c r="I83" s="180"/>
      <c r="J83" s="180"/>
      <c r="K83" s="181"/>
      <c r="L83" s="254" t="s">
        <v>124</v>
      </c>
      <c r="M83" s="255"/>
      <c r="N83" s="255"/>
      <c r="O83" s="255"/>
      <c r="P83" s="255"/>
      <c r="Q83" s="255"/>
      <c r="R83" s="255"/>
      <c r="S83" s="255"/>
      <c r="T83" s="255"/>
      <c r="U83" s="256"/>
      <c r="V83" s="124"/>
      <c r="W83" s="164"/>
      <c r="X83" s="164"/>
      <c r="Y83" s="164"/>
      <c r="Z83" s="164"/>
      <c r="AA83" s="201"/>
      <c r="AB83" s="201"/>
      <c r="AC83" s="114"/>
      <c r="AD83" s="164"/>
      <c r="AE83" s="125"/>
      <c r="AF83" s="179" t="s">
        <v>105</v>
      </c>
      <c r="AG83" s="180"/>
      <c r="AH83" s="180"/>
      <c r="AI83" s="180"/>
      <c r="AJ83" s="180"/>
      <c r="AK83" s="180"/>
      <c r="AL83" s="180"/>
      <c r="AM83" s="180"/>
      <c r="AN83" s="180"/>
      <c r="AO83" s="181"/>
      <c r="AP83" s="213"/>
      <c r="AQ83" s="214"/>
      <c r="AR83" s="214"/>
      <c r="AS83" s="214"/>
      <c r="AT83" s="214"/>
      <c r="AU83" s="214"/>
      <c r="AV83" s="214"/>
      <c r="AW83" s="214"/>
      <c r="AX83" s="214"/>
      <c r="AY83" s="215"/>
      <c r="AZ83" s="257" t="s">
        <v>126</v>
      </c>
      <c r="BA83" s="258"/>
      <c r="BB83" s="258"/>
      <c r="BC83" s="258"/>
      <c r="BD83" s="258"/>
      <c r="BE83" s="258"/>
      <c r="BF83" s="258"/>
      <c r="BG83" s="258"/>
      <c r="BH83" s="258"/>
      <c r="BI83" s="259"/>
      <c r="BJ83" s="179" t="s">
        <v>116</v>
      </c>
      <c r="BK83" s="180"/>
      <c r="BL83" s="180"/>
      <c r="BM83" s="180"/>
      <c r="BN83" s="180"/>
      <c r="BO83" s="180"/>
      <c r="BP83" s="180"/>
      <c r="BQ83" s="180"/>
      <c r="BR83" s="180"/>
      <c r="BS83" s="181"/>
    </row>
    <row r="84" spans="1:71" x14ac:dyDescent="0.2">
      <c r="A84" s="249"/>
      <c r="B84" s="179" t="s">
        <v>107</v>
      </c>
      <c r="C84" s="180"/>
      <c r="D84" s="180"/>
      <c r="E84" s="180"/>
      <c r="F84" s="180"/>
      <c r="G84" s="180"/>
      <c r="H84" s="180"/>
      <c r="I84" s="180"/>
      <c r="J84" s="180"/>
      <c r="K84" s="181"/>
      <c r="L84" s="254"/>
      <c r="M84" s="255"/>
      <c r="N84" s="255"/>
      <c r="O84" s="255"/>
      <c r="P84" s="255"/>
      <c r="Q84" s="255"/>
      <c r="R84" s="255"/>
      <c r="S84" s="255"/>
      <c r="T84" s="255"/>
      <c r="U84" s="256"/>
      <c r="V84" s="124"/>
      <c r="W84" s="164"/>
      <c r="X84" s="164"/>
      <c r="Y84" s="164"/>
      <c r="Z84" s="164"/>
      <c r="AA84" s="164"/>
      <c r="AB84" s="164"/>
      <c r="AC84" s="164"/>
      <c r="AD84" s="164"/>
      <c r="AE84" s="125"/>
      <c r="AF84" s="112"/>
      <c r="AG84" s="113"/>
      <c r="AH84" s="160"/>
      <c r="AI84" s="132" t="s">
        <v>17</v>
      </c>
      <c r="AJ84" s="133">
        <f>((3600/((60%*VMA)*1000))*1000)*"00:00:01"</f>
        <v>4.4802867383512551E-3</v>
      </c>
      <c r="AK84" s="132" t="s">
        <v>16</v>
      </c>
      <c r="AL84" s="133">
        <f>((3600/((65%*VMA)*1000))*1000)*"00:00:01"</f>
        <v>4.1356492969396186E-3</v>
      </c>
      <c r="AM84" s="133"/>
      <c r="AN84" s="160"/>
      <c r="AO84" s="108"/>
      <c r="AP84" s="213"/>
      <c r="AQ84" s="214"/>
      <c r="AR84" s="214"/>
      <c r="AS84" s="214"/>
      <c r="AT84" s="214"/>
      <c r="AU84" s="214"/>
      <c r="AV84" s="214"/>
      <c r="AW84" s="214"/>
      <c r="AX84" s="214"/>
      <c r="AY84" s="215"/>
      <c r="AZ84" s="260"/>
      <c r="BA84" s="258"/>
      <c r="BB84" s="258"/>
      <c r="BC84" s="258"/>
      <c r="BD84" s="258"/>
      <c r="BE84" s="258"/>
      <c r="BF84" s="258"/>
      <c r="BG84" s="258"/>
      <c r="BH84" s="258"/>
      <c r="BI84" s="259"/>
      <c r="BJ84" s="112"/>
      <c r="BK84" s="113"/>
      <c r="BL84" s="160"/>
      <c r="BM84" s="132" t="s">
        <v>17</v>
      </c>
      <c r="BN84" s="133">
        <f>((3600/((60%*VMA)*1000))*1000)*"00:00:01"</f>
        <v>4.4802867383512551E-3</v>
      </c>
      <c r="BO84" s="132" t="s">
        <v>16</v>
      </c>
      <c r="BP84" s="133">
        <f>((3600/((65%*VMA)*1000))*1000)*"00:00:01"</f>
        <v>4.1356492969396186E-3</v>
      </c>
      <c r="BQ84" s="133"/>
      <c r="BR84" s="160"/>
      <c r="BS84" s="108"/>
    </row>
    <row r="85" spans="1:71" x14ac:dyDescent="0.2">
      <c r="A85" s="249"/>
      <c r="B85" s="179" t="s">
        <v>108</v>
      </c>
      <c r="C85" s="180"/>
      <c r="D85" s="180"/>
      <c r="E85" s="180"/>
      <c r="F85" s="180"/>
      <c r="G85" s="180"/>
      <c r="H85" s="180"/>
      <c r="I85" s="180"/>
      <c r="J85" s="180"/>
      <c r="K85" s="181"/>
      <c r="L85" s="254"/>
      <c r="M85" s="255"/>
      <c r="N85" s="255"/>
      <c r="O85" s="255"/>
      <c r="P85" s="255"/>
      <c r="Q85" s="255"/>
      <c r="R85" s="255"/>
      <c r="S85" s="255"/>
      <c r="T85" s="255"/>
      <c r="U85" s="256"/>
      <c r="V85" s="124"/>
      <c r="W85" s="164"/>
      <c r="X85" s="114"/>
      <c r="Y85" s="114"/>
      <c r="Z85" s="114"/>
      <c r="AA85" s="114"/>
      <c r="AB85" s="114"/>
      <c r="AC85" s="114"/>
      <c r="AD85" s="114"/>
      <c r="AE85" s="126"/>
      <c r="AF85" s="179" t="s">
        <v>66</v>
      </c>
      <c r="AG85" s="180"/>
      <c r="AH85" s="180"/>
      <c r="AI85" s="180"/>
      <c r="AJ85" s="180"/>
      <c r="AK85" s="180"/>
      <c r="AL85" s="180"/>
      <c r="AM85" s="180"/>
      <c r="AN85" s="180"/>
      <c r="AO85" s="181"/>
      <c r="AP85" s="213"/>
      <c r="AQ85" s="214"/>
      <c r="AR85" s="214"/>
      <c r="AS85" s="214"/>
      <c r="AT85" s="214"/>
      <c r="AU85" s="214"/>
      <c r="AV85" s="214"/>
      <c r="AW85" s="214"/>
      <c r="AX85" s="214"/>
      <c r="AY85" s="215"/>
      <c r="AZ85" s="260"/>
      <c r="BA85" s="258"/>
      <c r="BB85" s="258"/>
      <c r="BC85" s="258"/>
      <c r="BD85" s="258"/>
      <c r="BE85" s="258"/>
      <c r="BF85" s="258"/>
      <c r="BG85" s="258"/>
      <c r="BH85" s="258"/>
      <c r="BI85" s="259"/>
      <c r="BJ85" s="179" t="s">
        <v>66</v>
      </c>
      <c r="BK85" s="180"/>
      <c r="BL85" s="180"/>
      <c r="BM85" s="180"/>
      <c r="BN85" s="180"/>
      <c r="BO85" s="180"/>
      <c r="BP85" s="180"/>
      <c r="BQ85" s="180"/>
      <c r="BR85" s="180"/>
      <c r="BS85" s="181"/>
    </row>
    <row r="86" spans="1:71" x14ac:dyDescent="0.2">
      <c r="A86" s="249"/>
      <c r="B86" s="179"/>
      <c r="C86" s="180"/>
      <c r="D86" s="180"/>
      <c r="E86" s="180"/>
      <c r="F86" s="180"/>
      <c r="G86" s="180"/>
      <c r="H86" s="180"/>
      <c r="I86" s="180"/>
      <c r="J86" s="180"/>
      <c r="K86" s="181"/>
      <c r="L86" s="254"/>
      <c r="M86" s="255"/>
      <c r="N86" s="255"/>
      <c r="O86" s="255"/>
      <c r="P86" s="255"/>
      <c r="Q86" s="255"/>
      <c r="R86" s="255"/>
      <c r="S86" s="255"/>
      <c r="T86" s="255"/>
      <c r="U86" s="256"/>
      <c r="V86" s="127"/>
      <c r="W86" s="128"/>
      <c r="X86" s="129"/>
      <c r="Y86" s="129"/>
      <c r="Z86" s="129"/>
      <c r="AA86" s="129"/>
      <c r="AB86" s="129"/>
      <c r="AC86" s="129"/>
      <c r="AD86" s="129"/>
      <c r="AE86" s="130"/>
      <c r="AF86" s="159"/>
      <c r="AG86" s="157"/>
      <c r="AH86" s="157"/>
      <c r="AI86" s="157"/>
      <c r="AJ86" s="157"/>
      <c r="AK86" s="157"/>
      <c r="AL86" s="157"/>
      <c r="AM86" s="157"/>
      <c r="AN86" s="157"/>
      <c r="AO86" s="158"/>
      <c r="AP86" s="213"/>
      <c r="AQ86" s="214"/>
      <c r="AR86" s="214"/>
      <c r="AS86" s="214"/>
      <c r="AT86" s="214"/>
      <c r="AU86" s="214"/>
      <c r="AV86" s="214"/>
      <c r="AW86" s="214"/>
      <c r="AX86" s="214"/>
      <c r="AY86" s="215"/>
      <c r="AZ86" s="260"/>
      <c r="BA86" s="258"/>
      <c r="BB86" s="258"/>
      <c r="BC86" s="258"/>
      <c r="BD86" s="258"/>
      <c r="BE86" s="258"/>
      <c r="BF86" s="258"/>
      <c r="BG86" s="258"/>
      <c r="BH86" s="258"/>
      <c r="BI86" s="259"/>
      <c r="BJ86" s="159"/>
      <c r="BK86" s="157"/>
      <c r="BL86" s="157"/>
      <c r="BM86" s="157"/>
      <c r="BN86" s="157"/>
      <c r="BO86" s="157"/>
      <c r="BP86" s="157"/>
      <c r="BQ86" s="157"/>
      <c r="BR86" s="157"/>
      <c r="BS86" s="158"/>
    </row>
    <row r="87" spans="1:71" x14ac:dyDescent="0.2">
      <c r="A87" s="249"/>
      <c r="B87" s="179"/>
      <c r="C87" s="180"/>
      <c r="D87" s="180"/>
      <c r="E87" s="180"/>
      <c r="F87" s="180"/>
      <c r="G87" s="180"/>
      <c r="H87" s="180"/>
      <c r="I87" s="180"/>
      <c r="J87" s="180"/>
      <c r="K87" s="181"/>
      <c r="L87" s="254"/>
      <c r="M87" s="255"/>
      <c r="N87" s="255"/>
      <c r="O87" s="255"/>
      <c r="P87" s="255"/>
      <c r="Q87" s="255"/>
      <c r="R87" s="255"/>
      <c r="S87" s="255"/>
      <c r="T87" s="255"/>
      <c r="U87" s="256"/>
      <c r="V87" s="127"/>
      <c r="W87" s="128"/>
      <c r="X87" s="129"/>
      <c r="Y87" s="129"/>
      <c r="Z87" s="129"/>
      <c r="AA87" s="129"/>
      <c r="AB87" s="129"/>
      <c r="AC87" s="129"/>
      <c r="AD87" s="129"/>
      <c r="AE87" s="130"/>
      <c r="AF87" s="205"/>
      <c r="AG87" s="182"/>
      <c r="AH87" s="182"/>
      <c r="AI87" s="182"/>
      <c r="AJ87" s="182"/>
      <c r="AK87" s="182"/>
      <c r="AL87" s="182"/>
      <c r="AM87" s="182"/>
      <c r="AN87" s="182"/>
      <c r="AO87" s="181"/>
      <c r="AP87" s="213"/>
      <c r="AQ87" s="214"/>
      <c r="AR87" s="214"/>
      <c r="AS87" s="214"/>
      <c r="AT87" s="214"/>
      <c r="AU87" s="214"/>
      <c r="AV87" s="214"/>
      <c r="AW87" s="214"/>
      <c r="AX87" s="214"/>
      <c r="AY87" s="215"/>
      <c r="AZ87" s="260"/>
      <c r="BA87" s="258"/>
      <c r="BB87" s="258"/>
      <c r="BC87" s="258"/>
      <c r="BD87" s="258"/>
      <c r="BE87" s="258"/>
      <c r="BF87" s="258"/>
      <c r="BG87" s="258"/>
      <c r="BH87" s="258"/>
      <c r="BI87" s="259"/>
      <c r="BJ87" s="205" t="s">
        <v>119</v>
      </c>
      <c r="BK87" s="182"/>
      <c r="BL87" s="182"/>
      <c r="BM87" s="182"/>
      <c r="BN87" s="182"/>
      <c r="BO87" s="182"/>
      <c r="BP87" s="182"/>
      <c r="BQ87" s="182"/>
      <c r="BR87" s="182"/>
      <c r="BS87" s="181"/>
    </row>
    <row r="88" spans="1:71" x14ac:dyDescent="0.2">
      <c r="A88" s="249"/>
      <c r="B88" s="179"/>
      <c r="C88" s="180"/>
      <c r="D88" s="180"/>
      <c r="E88" s="180"/>
      <c r="F88" s="180"/>
      <c r="G88" s="180"/>
      <c r="H88" s="180"/>
      <c r="I88" s="180"/>
      <c r="J88" s="180"/>
      <c r="K88" s="181"/>
      <c r="L88" s="191" t="s">
        <v>0</v>
      </c>
      <c r="M88" s="192"/>
      <c r="N88" s="192"/>
      <c r="O88" s="192"/>
      <c r="P88" s="192"/>
      <c r="Q88" s="192"/>
      <c r="R88" s="192"/>
      <c r="S88" s="192"/>
      <c r="T88" s="192"/>
      <c r="U88" s="193"/>
      <c r="V88" s="191"/>
      <c r="W88" s="192"/>
      <c r="X88" s="192"/>
      <c r="Y88" s="192"/>
      <c r="Z88" s="192"/>
      <c r="AA88" s="192"/>
      <c r="AB88" s="192"/>
      <c r="AC88" s="192"/>
      <c r="AD88" s="192"/>
      <c r="AE88" s="193"/>
      <c r="AF88" s="183"/>
      <c r="AG88" s="184"/>
      <c r="AH88" s="184"/>
      <c r="AI88" s="184"/>
      <c r="AJ88" s="184"/>
      <c r="AK88" s="184"/>
      <c r="AL88" s="184"/>
      <c r="AM88" s="184"/>
      <c r="AN88" s="184"/>
      <c r="AO88" s="185"/>
      <c r="AP88" s="216"/>
      <c r="AQ88" s="217"/>
      <c r="AR88" s="217"/>
      <c r="AS88" s="217"/>
      <c r="AT88" s="217"/>
      <c r="AU88" s="217"/>
      <c r="AV88" s="217"/>
      <c r="AW88" s="217"/>
      <c r="AX88" s="217"/>
      <c r="AY88" s="218"/>
      <c r="AZ88" s="179" t="s">
        <v>0</v>
      </c>
      <c r="BA88" s="180"/>
      <c r="BB88" s="180"/>
      <c r="BC88" s="180"/>
      <c r="BD88" s="180"/>
      <c r="BE88" s="180"/>
      <c r="BF88" s="180"/>
      <c r="BG88" s="180"/>
      <c r="BH88" s="180"/>
      <c r="BI88" s="181"/>
      <c r="BJ88" s="205" t="s">
        <v>118</v>
      </c>
      <c r="BK88" s="182"/>
      <c r="BL88" s="182"/>
      <c r="BM88" s="182"/>
      <c r="BN88" s="182"/>
      <c r="BO88" s="182"/>
      <c r="BP88" s="182"/>
      <c r="BQ88" s="182"/>
      <c r="BR88" s="182"/>
      <c r="BS88" s="181"/>
    </row>
    <row r="89" spans="1:71" x14ac:dyDescent="0.2">
      <c r="A89" s="249"/>
      <c r="B89" s="202" t="s">
        <v>109</v>
      </c>
      <c r="C89" s="203"/>
      <c r="D89" s="203"/>
      <c r="E89" s="203"/>
      <c r="F89" s="203"/>
      <c r="G89" s="203"/>
      <c r="H89" s="203"/>
      <c r="I89" s="203"/>
      <c r="J89" s="203"/>
      <c r="K89" s="204"/>
      <c r="L89" s="202" t="s">
        <v>91</v>
      </c>
      <c r="M89" s="203"/>
      <c r="N89" s="203"/>
      <c r="O89" s="203"/>
      <c r="P89" s="203"/>
      <c r="Q89" s="203"/>
      <c r="R89" s="203"/>
      <c r="S89" s="203"/>
      <c r="T89" s="203"/>
      <c r="U89" s="204"/>
      <c r="V89" s="202" t="s">
        <v>90</v>
      </c>
      <c r="W89" s="203"/>
      <c r="X89" s="203"/>
      <c r="Y89" s="203"/>
      <c r="Z89" s="203"/>
      <c r="AA89" s="203"/>
      <c r="AB89" s="203"/>
      <c r="AC89" s="203"/>
      <c r="AD89" s="203"/>
      <c r="AE89" s="204"/>
      <c r="AF89" s="202" t="s">
        <v>75</v>
      </c>
      <c r="AG89" s="203"/>
      <c r="AH89" s="203"/>
      <c r="AI89" s="203"/>
      <c r="AJ89" s="203"/>
      <c r="AK89" s="203"/>
      <c r="AL89" s="203"/>
      <c r="AM89" s="203"/>
      <c r="AN89" s="203"/>
      <c r="AO89" s="204"/>
      <c r="AP89" s="202" t="s">
        <v>78</v>
      </c>
      <c r="AQ89" s="203"/>
      <c r="AR89" s="203"/>
      <c r="AS89" s="203"/>
      <c r="AT89" s="203"/>
      <c r="AU89" s="203"/>
      <c r="AV89" s="203"/>
      <c r="AW89" s="203"/>
      <c r="AX89" s="203"/>
      <c r="AY89" s="204"/>
      <c r="AZ89" s="202" t="s">
        <v>79</v>
      </c>
      <c r="BA89" s="203"/>
      <c r="BB89" s="203"/>
      <c r="BC89" s="203"/>
      <c r="BD89" s="203"/>
      <c r="BE89" s="203"/>
      <c r="BF89" s="203"/>
      <c r="BG89" s="203"/>
      <c r="BH89" s="203"/>
      <c r="BI89" s="204"/>
      <c r="BJ89" s="202" t="s">
        <v>81</v>
      </c>
      <c r="BK89" s="203"/>
      <c r="BL89" s="203"/>
      <c r="BM89" s="203"/>
      <c r="BN89" s="203"/>
      <c r="BO89" s="203"/>
      <c r="BP89" s="203"/>
      <c r="BQ89" s="203"/>
      <c r="BR89" s="203"/>
      <c r="BS89" s="204"/>
    </row>
    <row r="90" spans="1:71" x14ac:dyDescent="0.2">
      <c r="A90" s="7"/>
      <c r="B90" s="186"/>
      <c r="C90" s="186"/>
      <c r="D90" s="111"/>
      <c r="E90" s="111"/>
      <c r="F90" s="111"/>
      <c r="G90" s="187"/>
      <c r="H90" s="187"/>
      <c r="I90" s="7"/>
      <c r="J90" s="7"/>
      <c r="K90" s="7"/>
      <c r="L90" s="186"/>
      <c r="M90" s="186"/>
      <c r="N90" s="156"/>
      <c r="O90" s="111"/>
      <c r="P90" s="111"/>
      <c r="Q90" s="187"/>
      <c r="R90" s="187"/>
      <c r="S90" s="187"/>
      <c r="T90" s="187"/>
      <c r="U90" s="7"/>
      <c r="V90" s="186"/>
      <c r="W90" s="186"/>
      <c r="X90" s="111"/>
      <c r="Y90" s="111"/>
      <c r="Z90" s="111"/>
      <c r="AA90" s="187"/>
      <c r="AB90" s="187"/>
      <c r="AC90" s="7"/>
      <c r="AD90" s="7"/>
      <c r="AE90" s="7"/>
      <c r="AF90" s="186"/>
      <c r="AG90" s="186"/>
      <c r="AH90" s="111"/>
      <c r="AI90" s="111"/>
      <c r="AJ90" s="111"/>
      <c r="AK90" s="187"/>
      <c r="AL90" s="187"/>
      <c r="AM90" s="7"/>
      <c r="AN90" s="7"/>
      <c r="AO90" s="7"/>
      <c r="AP90" s="186"/>
      <c r="AQ90" s="186"/>
      <c r="AR90" s="111"/>
      <c r="AS90" s="111"/>
      <c r="AT90" s="111"/>
      <c r="AU90" s="187"/>
      <c r="AV90" s="187"/>
      <c r="AW90" s="7"/>
      <c r="AX90" s="7"/>
      <c r="AY90" s="7"/>
      <c r="AZ90" s="186"/>
      <c r="BA90" s="186"/>
      <c r="BB90" s="111"/>
      <c r="BC90" s="111"/>
      <c r="BD90" s="111"/>
      <c r="BE90" s="187"/>
      <c r="BF90" s="187"/>
      <c r="BG90" s="7"/>
      <c r="BH90" s="7"/>
      <c r="BI90" s="7"/>
      <c r="BJ90" s="186"/>
      <c r="BK90" s="186"/>
      <c r="BL90" s="111"/>
      <c r="BM90" s="111"/>
      <c r="BN90" s="111"/>
      <c r="BO90" s="187"/>
      <c r="BP90" s="187"/>
      <c r="BQ90" s="7"/>
      <c r="BR90" s="7"/>
      <c r="BS90" s="7"/>
    </row>
    <row r="91" spans="1:71" x14ac:dyDescent="0.2">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row>
    <row r="92" spans="1:71" x14ac:dyDescent="0.2">
      <c r="A92" s="248">
        <f>A80+1</f>
        <v>8</v>
      </c>
      <c r="B92" s="167">
        <f>BJ80+1</f>
        <v>45803</v>
      </c>
      <c r="C92" s="168"/>
      <c r="D92" s="168"/>
      <c r="E92" s="168"/>
      <c r="F92" s="168"/>
      <c r="G92" s="168"/>
      <c r="H92" s="168"/>
      <c r="I92" s="168"/>
      <c r="J92" s="168"/>
      <c r="K92" s="169"/>
      <c r="L92" s="167">
        <f>B92+1</f>
        <v>45804</v>
      </c>
      <c r="M92" s="168"/>
      <c r="N92" s="168"/>
      <c r="O92" s="168"/>
      <c r="P92" s="168"/>
      <c r="Q92" s="168"/>
      <c r="R92" s="168"/>
      <c r="S92" s="168"/>
      <c r="T92" s="168"/>
      <c r="U92" s="169"/>
      <c r="V92" s="167">
        <f>L92+1</f>
        <v>45805</v>
      </c>
      <c r="W92" s="168"/>
      <c r="X92" s="168"/>
      <c r="Y92" s="168"/>
      <c r="Z92" s="168"/>
      <c r="AA92" s="168"/>
      <c r="AB92" s="168"/>
      <c r="AC92" s="168"/>
      <c r="AD92" s="168"/>
      <c r="AE92" s="169"/>
      <c r="AF92" s="167">
        <f>V92+1</f>
        <v>45806</v>
      </c>
      <c r="AG92" s="168"/>
      <c r="AH92" s="168"/>
      <c r="AI92" s="168"/>
      <c r="AJ92" s="168"/>
      <c r="AK92" s="168"/>
      <c r="AL92" s="168"/>
      <c r="AM92" s="168"/>
      <c r="AN92" s="168"/>
      <c r="AO92" s="169"/>
      <c r="AP92" s="167">
        <f>AF92+1</f>
        <v>45807</v>
      </c>
      <c r="AQ92" s="168"/>
      <c r="AR92" s="168"/>
      <c r="AS92" s="168"/>
      <c r="AT92" s="168"/>
      <c r="AU92" s="168"/>
      <c r="AV92" s="168"/>
      <c r="AW92" s="168"/>
      <c r="AX92" s="168"/>
      <c r="AY92" s="169"/>
      <c r="AZ92" s="167">
        <f>AP92+1</f>
        <v>45808</v>
      </c>
      <c r="BA92" s="168"/>
      <c r="BB92" s="168"/>
      <c r="BC92" s="168"/>
      <c r="BD92" s="168"/>
      <c r="BE92" s="168"/>
      <c r="BF92" s="168"/>
      <c r="BG92" s="168"/>
      <c r="BH92" s="168"/>
      <c r="BI92" s="169"/>
      <c r="BJ92" s="167">
        <f>AZ92+1</f>
        <v>45809</v>
      </c>
      <c r="BK92" s="168"/>
      <c r="BL92" s="168"/>
      <c r="BM92" s="168"/>
      <c r="BN92" s="168"/>
      <c r="BO92" s="168"/>
      <c r="BP92" s="168"/>
      <c r="BQ92" s="168"/>
      <c r="BR92" s="168"/>
      <c r="BS92" s="169"/>
    </row>
    <row r="93" spans="1:71" x14ac:dyDescent="0.2">
      <c r="A93" s="248"/>
      <c r="B93" s="170" t="s">
        <v>14</v>
      </c>
      <c r="C93" s="171"/>
      <c r="D93" s="171"/>
      <c r="E93" s="171"/>
      <c r="F93" s="171"/>
      <c r="G93" s="171"/>
      <c r="H93" s="171"/>
      <c r="I93" s="171"/>
      <c r="J93" s="171"/>
      <c r="K93" s="172"/>
      <c r="L93" s="188" t="s">
        <v>12</v>
      </c>
      <c r="M93" s="189"/>
      <c r="N93" s="189"/>
      <c r="O93" s="189"/>
      <c r="P93" s="189"/>
      <c r="Q93" s="189"/>
      <c r="R93" s="189"/>
      <c r="S93" s="189"/>
      <c r="T93" s="189"/>
      <c r="U93" s="190"/>
      <c r="V93" s="170" t="s">
        <v>14</v>
      </c>
      <c r="W93" s="171"/>
      <c r="X93" s="171"/>
      <c r="Y93" s="171"/>
      <c r="Z93" s="171"/>
      <c r="AA93" s="171"/>
      <c r="AB93" s="171"/>
      <c r="AC93" s="171"/>
      <c r="AD93" s="171"/>
      <c r="AE93" s="172"/>
      <c r="AF93" s="173" t="s">
        <v>53</v>
      </c>
      <c r="AG93" s="174"/>
      <c r="AH93" s="174"/>
      <c r="AI93" s="174"/>
      <c r="AJ93" s="174"/>
      <c r="AK93" s="174"/>
      <c r="AL93" s="174"/>
      <c r="AM93" s="174"/>
      <c r="AN93" s="174"/>
      <c r="AO93" s="175"/>
      <c r="AP93" s="170" t="s">
        <v>14</v>
      </c>
      <c r="AQ93" s="171"/>
      <c r="AR93" s="171"/>
      <c r="AS93" s="171"/>
      <c r="AT93" s="171"/>
      <c r="AU93" s="171"/>
      <c r="AV93" s="171"/>
      <c r="AW93" s="171"/>
      <c r="AX93" s="171"/>
      <c r="AY93" s="172"/>
      <c r="AZ93" s="176" t="s">
        <v>80</v>
      </c>
      <c r="BA93" s="177"/>
      <c r="BB93" s="177"/>
      <c r="BC93" s="177"/>
      <c r="BD93" s="177"/>
      <c r="BE93" s="177"/>
      <c r="BF93" s="177"/>
      <c r="BG93" s="177"/>
      <c r="BH93" s="177"/>
      <c r="BI93" s="178"/>
      <c r="BJ93" s="225" t="s">
        <v>13</v>
      </c>
      <c r="BK93" s="226"/>
      <c r="BL93" s="226"/>
      <c r="BM93" s="226"/>
      <c r="BN93" s="226"/>
      <c r="BO93" s="226"/>
      <c r="BP93" s="226"/>
      <c r="BQ93" s="226"/>
      <c r="BR93" s="226"/>
      <c r="BS93" s="227"/>
    </row>
    <row r="94" spans="1:71" x14ac:dyDescent="0.2">
      <c r="A94" s="248"/>
      <c r="B94" s="179"/>
      <c r="C94" s="180"/>
      <c r="D94" s="180"/>
      <c r="E94" s="180"/>
      <c r="F94" s="180"/>
      <c r="G94" s="180"/>
      <c r="H94" s="180"/>
      <c r="I94" s="180"/>
      <c r="J94" s="180"/>
      <c r="K94" s="181"/>
      <c r="L94" s="179" t="s">
        <v>1</v>
      </c>
      <c r="M94" s="180"/>
      <c r="N94" s="180"/>
      <c r="O94" s="180"/>
      <c r="P94" s="180"/>
      <c r="Q94" s="180"/>
      <c r="R94" s="180"/>
      <c r="S94" s="180"/>
      <c r="T94" s="180"/>
      <c r="U94" s="181"/>
      <c r="V94" s="179"/>
      <c r="W94" s="180"/>
      <c r="X94" s="180"/>
      <c r="Y94" s="180"/>
      <c r="Z94" s="180"/>
      <c r="AA94" s="180"/>
      <c r="AB94" s="180"/>
      <c r="AC94" s="180"/>
      <c r="AD94" s="180"/>
      <c r="AE94" s="181"/>
      <c r="AF94" s="179"/>
      <c r="AG94" s="180"/>
      <c r="AH94" s="180"/>
      <c r="AI94" s="180"/>
      <c r="AJ94" s="180"/>
      <c r="AK94" s="180"/>
      <c r="AL94" s="180"/>
      <c r="AM94" s="180"/>
      <c r="AN94" s="180"/>
      <c r="AO94" s="181"/>
      <c r="AP94" s="179"/>
      <c r="AQ94" s="180"/>
      <c r="AR94" s="180"/>
      <c r="AS94" s="180"/>
      <c r="AT94" s="180"/>
      <c r="AU94" s="180"/>
      <c r="AV94" s="180"/>
      <c r="AW94" s="180"/>
      <c r="AX94" s="180"/>
      <c r="AY94" s="181"/>
      <c r="AZ94" s="261" t="s">
        <v>134</v>
      </c>
      <c r="BA94" s="262"/>
      <c r="BB94" s="262"/>
      <c r="BC94" s="262"/>
      <c r="BD94" s="262"/>
      <c r="BE94" s="262"/>
      <c r="BF94" s="262"/>
      <c r="BG94" s="262"/>
      <c r="BH94" s="262"/>
      <c r="BI94" s="263"/>
      <c r="BJ94" s="179" t="s">
        <v>86</v>
      </c>
      <c r="BK94" s="180"/>
      <c r="BL94" s="180"/>
      <c r="BM94" s="180"/>
      <c r="BN94" s="180"/>
      <c r="BO94" s="180"/>
      <c r="BP94" s="180"/>
      <c r="BQ94" s="180"/>
      <c r="BR94" s="180"/>
      <c r="BS94" s="181"/>
    </row>
    <row r="95" spans="1:71" x14ac:dyDescent="0.2">
      <c r="A95" s="248"/>
      <c r="B95" s="124"/>
      <c r="C95" s="164"/>
      <c r="D95" s="164"/>
      <c r="E95" s="164"/>
      <c r="F95" s="164"/>
      <c r="G95" s="201"/>
      <c r="H95" s="201"/>
      <c r="I95" s="114"/>
      <c r="J95" s="164"/>
      <c r="K95" s="125"/>
      <c r="L95" s="105"/>
      <c r="M95" s="160"/>
      <c r="N95" s="161"/>
      <c r="O95" s="161">
        <v>2</v>
      </c>
      <c r="P95" s="160" t="s">
        <v>10</v>
      </c>
      <c r="Q95" s="200" t="s">
        <v>9</v>
      </c>
      <c r="R95" s="200"/>
      <c r="S95" s="107"/>
      <c r="T95" s="160"/>
      <c r="U95" s="108"/>
      <c r="V95" s="124"/>
      <c r="W95" s="164"/>
      <c r="X95" s="164"/>
      <c r="Y95" s="164"/>
      <c r="Z95" s="164"/>
      <c r="AA95" s="201"/>
      <c r="AB95" s="201"/>
      <c r="AC95" s="114"/>
      <c r="AD95" s="164"/>
      <c r="AE95" s="125"/>
      <c r="AF95" s="179" t="s">
        <v>105</v>
      </c>
      <c r="AG95" s="180"/>
      <c r="AH95" s="180"/>
      <c r="AI95" s="180"/>
      <c r="AJ95" s="180"/>
      <c r="AK95" s="180"/>
      <c r="AL95" s="180"/>
      <c r="AM95" s="180"/>
      <c r="AN95" s="180"/>
      <c r="AO95" s="181"/>
      <c r="AP95" s="124"/>
      <c r="AQ95" s="164"/>
      <c r="AR95" s="164"/>
      <c r="AS95" s="164"/>
      <c r="AT95" s="164"/>
      <c r="AU95" s="201"/>
      <c r="AV95" s="201"/>
      <c r="AW95" s="114"/>
      <c r="AX95" s="164"/>
      <c r="AY95" s="125"/>
      <c r="AZ95" s="179" t="s">
        <v>115</v>
      </c>
      <c r="BA95" s="180"/>
      <c r="BB95" s="180"/>
      <c r="BC95" s="180"/>
      <c r="BD95" s="180"/>
      <c r="BE95" s="180"/>
      <c r="BF95" s="180"/>
      <c r="BG95" s="180"/>
      <c r="BH95" s="180"/>
      <c r="BI95" s="181"/>
      <c r="BJ95" s="257" t="s">
        <v>128</v>
      </c>
      <c r="BK95" s="258"/>
      <c r="BL95" s="258"/>
      <c r="BM95" s="258"/>
      <c r="BN95" s="258"/>
      <c r="BO95" s="258"/>
      <c r="BP95" s="258"/>
      <c r="BQ95" s="258"/>
      <c r="BR95" s="258"/>
      <c r="BS95" s="259"/>
    </row>
    <row r="96" spans="1:71" x14ac:dyDescent="0.2">
      <c r="A96" s="248"/>
      <c r="B96" s="124"/>
      <c r="C96" s="164"/>
      <c r="D96" s="164"/>
      <c r="E96" s="164"/>
      <c r="F96" s="164"/>
      <c r="G96" s="164"/>
      <c r="H96" s="164"/>
      <c r="I96" s="164"/>
      <c r="J96" s="164"/>
      <c r="K96" s="125"/>
      <c r="L96" s="105" t="s">
        <v>8</v>
      </c>
      <c r="M96" s="160"/>
      <c r="N96" s="161">
        <v>200</v>
      </c>
      <c r="O96" s="161">
        <v>300</v>
      </c>
      <c r="P96" s="161">
        <v>400</v>
      </c>
      <c r="Q96" s="161">
        <v>500</v>
      </c>
      <c r="R96" s="161">
        <v>400</v>
      </c>
      <c r="S96" s="161">
        <v>300</v>
      </c>
      <c r="T96" s="161">
        <v>200</v>
      </c>
      <c r="U96" s="108"/>
      <c r="V96" s="124"/>
      <c r="W96" s="164"/>
      <c r="X96" s="164"/>
      <c r="Y96" s="164"/>
      <c r="Z96" s="164"/>
      <c r="AA96" s="164"/>
      <c r="AB96" s="164"/>
      <c r="AC96" s="164"/>
      <c r="AD96" s="164"/>
      <c r="AE96" s="125"/>
      <c r="AF96" s="112"/>
      <c r="AG96" s="113"/>
      <c r="AH96" s="160"/>
      <c r="AI96" s="132" t="s">
        <v>17</v>
      </c>
      <c r="AJ96" s="133">
        <f>((3600/((60%*VMA)*1000))*1000)*"00:00:01"</f>
        <v>4.4802867383512551E-3</v>
      </c>
      <c r="AK96" s="132" t="s">
        <v>16</v>
      </c>
      <c r="AL96" s="133">
        <f>((3600/((65%*VMA)*1000))*1000)*"00:00:01"</f>
        <v>4.1356492969396186E-3</v>
      </c>
      <c r="AM96" s="133"/>
      <c r="AN96" s="160"/>
      <c r="AO96" s="108"/>
      <c r="AP96" s="124"/>
      <c r="AQ96" s="164"/>
      <c r="AR96" s="164"/>
      <c r="AS96" s="164"/>
      <c r="AT96" s="164"/>
      <c r="AU96" s="164"/>
      <c r="AV96" s="164"/>
      <c r="AW96" s="164"/>
      <c r="AX96" s="164"/>
      <c r="AY96" s="125"/>
      <c r="AZ96" s="112"/>
      <c r="BA96" s="113"/>
      <c r="BB96" s="160"/>
      <c r="BC96" s="132" t="s">
        <v>17</v>
      </c>
      <c r="BD96" s="133">
        <f>((3600/((60%*VMA)*1000))*1000)*"00:00:01"</f>
        <v>4.4802867383512551E-3</v>
      </c>
      <c r="BE96" s="132" t="s">
        <v>16</v>
      </c>
      <c r="BF96" s="133">
        <f>((3600/((65%*VMA)*1000))*1000)*"00:00:01"</f>
        <v>4.1356492969396186E-3</v>
      </c>
      <c r="BG96" s="133"/>
      <c r="BH96" s="160"/>
      <c r="BI96" s="108"/>
      <c r="BJ96" s="260"/>
      <c r="BK96" s="258"/>
      <c r="BL96" s="258"/>
      <c r="BM96" s="258"/>
      <c r="BN96" s="258"/>
      <c r="BO96" s="258"/>
      <c r="BP96" s="258"/>
      <c r="BQ96" s="258"/>
      <c r="BR96" s="258"/>
      <c r="BS96" s="259"/>
    </row>
    <row r="97" spans="1:71" x14ac:dyDescent="0.2">
      <c r="A97" s="248"/>
      <c r="B97" s="124"/>
      <c r="C97" s="164"/>
      <c r="D97" s="114"/>
      <c r="E97" s="114"/>
      <c r="F97" s="114"/>
      <c r="G97" s="114"/>
      <c r="H97" s="114"/>
      <c r="I97" s="114"/>
      <c r="J97" s="114"/>
      <c r="K97" s="126"/>
      <c r="L97" s="115" t="s">
        <v>7</v>
      </c>
      <c r="M97" s="116"/>
      <c r="N97" s="117">
        <v>1.05</v>
      </c>
      <c r="O97" s="117">
        <v>1</v>
      </c>
      <c r="P97" s="117">
        <v>1</v>
      </c>
      <c r="Q97" s="117">
        <v>0.97</v>
      </c>
      <c r="R97" s="117">
        <v>1</v>
      </c>
      <c r="S97" s="117">
        <v>1</v>
      </c>
      <c r="T97" s="117">
        <v>1.05</v>
      </c>
      <c r="U97" s="163"/>
      <c r="V97" s="124"/>
      <c r="W97" s="164"/>
      <c r="X97" s="114"/>
      <c r="Y97" s="114"/>
      <c r="Z97" s="114"/>
      <c r="AA97" s="114"/>
      <c r="AB97" s="114"/>
      <c r="AC97" s="114"/>
      <c r="AD97" s="114"/>
      <c r="AE97" s="126"/>
      <c r="AF97" s="179" t="s">
        <v>66</v>
      </c>
      <c r="AG97" s="180"/>
      <c r="AH97" s="180"/>
      <c r="AI97" s="180"/>
      <c r="AJ97" s="180"/>
      <c r="AK97" s="180"/>
      <c r="AL97" s="180"/>
      <c r="AM97" s="180"/>
      <c r="AN97" s="180"/>
      <c r="AO97" s="181"/>
      <c r="AP97" s="124"/>
      <c r="AQ97" s="164"/>
      <c r="AR97" s="114"/>
      <c r="AS97" s="114"/>
      <c r="AT97" s="114"/>
      <c r="AU97" s="114"/>
      <c r="AV97" s="114"/>
      <c r="AW97" s="114"/>
      <c r="AX97" s="114"/>
      <c r="AY97" s="126"/>
      <c r="AZ97" s="179" t="s">
        <v>66</v>
      </c>
      <c r="BA97" s="180"/>
      <c r="BB97" s="180"/>
      <c r="BC97" s="180"/>
      <c r="BD97" s="180"/>
      <c r="BE97" s="180"/>
      <c r="BF97" s="180"/>
      <c r="BG97" s="180"/>
      <c r="BH97" s="180"/>
      <c r="BI97" s="181"/>
      <c r="BJ97" s="260"/>
      <c r="BK97" s="258"/>
      <c r="BL97" s="258"/>
      <c r="BM97" s="258"/>
      <c r="BN97" s="258"/>
      <c r="BO97" s="258"/>
      <c r="BP97" s="258"/>
      <c r="BQ97" s="258"/>
      <c r="BR97" s="258"/>
      <c r="BS97" s="259"/>
    </row>
    <row r="98" spans="1:71" x14ac:dyDescent="0.2">
      <c r="A98" s="248"/>
      <c r="B98" s="127"/>
      <c r="C98" s="128"/>
      <c r="D98" s="129"/>
      <c r="E98" s="129"/>
      <c r="F98" s="129"/>
      <c r="G98" s="129"/>
      <c r="H98" s="129"/>
      <c r="I98" s="129"/>
      <c r="J98" s="129"/>
      <c r="K98" s="130"/>
      <c r="L98" s="118" t="s">
        <v>3</v>
      </c>
      <c r="M98" s="119"/>
      <c r="N98" s="120">
        <f t="shared" ref="N98:T98" si="0">((3600/((N97*VMA)*1000))*N96)*"00:00:01"</f>
        <v>5.1203277009728623E-4</v>
      </c>
      <c r="O98" s="120">
        <f t="shared" si="0"/>
        <v>8.0645161290322591E-4</v>
      </c>
      <c r="P98" s="120">
        <f t="shared" si="0"/>
        <v>1.0752688172043011E-3</v>
      </c>
      <c r="Q98" s="120">
        <f t="shared" si="0"/>
        <v>1.3856556922735837E-3</v>
      </c>
      <c r="R98" s="120">
        <f t="shared" si="0"/>
        <v>1.0752688172043011E-3</v>
      </c>
      <c r="S98" s="120">
        <f t="shared" si="0"/>
        <v>8.0645161290322591E-4</v>
      </c>
      <c r="T98" s="120">
        <f t="shared" si="0"/>
        <v>5.1203277009728623E-4</v>
      </c>
      <c r="U98" s="158"/>
      <c r="V98" s="127"/>
      <c r="W98" s="128"/>
      <c r="X98" s="129"/>
      <c r="Y98" s="129"/>
      <c r="Z98" s="129"/>
      <c r="AA98" s="129"/>
      <c r="AB98" s="129"/>
      <c r="AC98" s="129"/>
      <c r="AD98" s="129"/>
      <c r="AE98" s="130"/>
      <c r="AF98" s="159"/>
      <c r="AG98" s="157"/>
      <c r="AH98" s="157"/>
      <c r="AI98" s="157"/>
      <c r="AJ98" s="157"/>
      <c r="AK98" s="157"/>
      <c r="AL98" s="157"/>
      <c r="AM98" s="157"/>
      <c r="AN98" s="157"/>
      <c r="AO98" s="158"/>
      <c r="AP98" s="127"/>
      <c r="AQ98" s="128"/>
      <c r="AR98" s="129"/>
      <c r="AS98" s="129"/>
      <c r="AT98" s="129"/>
      <c r="AU98" s="129"/>
      <c r="AV98" s="129"/>
      <c r="AW98" s="129"/>
      <c r="AX98" s="129"/>
      <c r="AY98" s="130"/>
      <c r="AZ98" s="159"/>
      <c r="BA98" s="157"/>
      <c r="BB98" s="157"/>
      <c r="BC98" s="157"/>
      <c r="BD98" s="157"/>
      <c r="BE98" s="157"/>
      <c r="BF98" s="157"/>
      <c r="BG98" s="157"/>
      <c r="BH98" s="157"/>
      <c r="BI98" s="158"/>
      <c r="BJ98" s="260"/>
      <c r="BK98" s="258"/>
      <c r="BL98" s="258"/>
      <c r="BM98" s="258"/>
      <c r="BN98" s="258"/>
      <c r="BO98" s="258"/>
      <c r="BP98" s="258"/>
      <c r="BQ98" s="258"/>
      <c r="BR98" s="258"/>
      <c r="BS98" s="259"/>
    </row>
    <row r="99" spans="1:71" x14ac:dyDescent="0.2">
      <c r="A99" s="248"/>
      <c r="B99" s="127"/>
      <c r="C99" s="128"/>
      <c r="D99" s="129"/>
      <c r="E99" s="129"/>
      <c r="F99" s="129"/>
      <c r="G99" s="129"/>
      <c r="H99" s="129"/>
      <c r="I99" s="129"/>
      <c r="J99" s="129"/>
      <c r="K99" s="130"/>
      <c r="L99" s="121" t="s">
        <v>5</v>
      </c>
      <c r="M99" s="122"/>
      <c r="N99" s="123">
        <v>5.6689342403628109E-4</v>
      </c>
      <c r="O99" s="123">
        <v>8.9285714285714272E-4</v>
      </c>
      <c r="P99" s="123">
        <v>1.1904761904761904E-3</v>
      </c>
      <c r="Q99" s="123">
        <v>1.5341188021600392E-3</v>
      </c>
      <c r="R99" s="123">
        <v>1.1904761904761904E-3</v>
      </c>
      <c r="S99" s="123">
        <v>8.9285714285714272E-5</v>
      </c>
      <c r="T99" s="123">
        <v>5.6689342403628109E-4</v>
      </c>
      <c r="U99" s="158"/>
      <c r="V99" s="127"/>
      <c r="W99" s="128"/>
      <c r="X99" s="129"/>
      <c r="Y99" s="129"/>
      <c r="Z99" s="129"/>
      <c r="AA99" s="129"/>
      <c r="AB99" s="129"/>
      <c r="AC99" s="129"/>
      <c r="AD99" s="129"/>
      <c r="AE99" s="130"/>
      <c r="AF99" s="205"/>
      <c r="AG99" s="182"/>
      <c r="AH99" s="182"/>
      <c r="AI99" s="182"/>
      <c r="AJ99" s="182"/>
      <c r="AK99" s="182"/>
      <c r="AL99" s="182"/>
      <c r="AM99" s="182"/>
      <c r="AN99" s="182"/>
      <c r="AO99" s="181"/>
      <c r="AP99" s="127"/>
      <c r="AQ99" s="128"/>
      <c r="AR99" s="129"/>
      <c r="AS99" s="129"/>
      <c r="AT99" s="129"/>
      <c r="AU99" s="129"/>
      <c r="AV99" s="129"/>
      <c r="AW99" s="129"/>
      <c r="AX99" s="129"/>
      <c r="AY99" s="130"/>
      <c r="AZ99" s="205" t="s">
        <v>120</v>
      </c>
      <c r="BA99" s="182"/>
      <c r="BB99" s="182"/>
      <c r="BC99" s="182"/>
      <c r="BD99" s="182"/>
      <c r="BE99" s="182"/>
      <c r="BF99" s="182"/>
      <c r="BG99" s="182"/>
      <c r="BH99" s="182"/>
      <c r="BI99" s="181"/>
      <c r="BJ99" s="260"/>
      <c r="BK99" s="258"/>
      <c r="BL99" s="258"/>
      <c r="BM99" s="258"/>
      <c r="BN99" s="258"/>
      <c r="BO99" s="258"/>
      <c r="BP99" s="258"/>
      <c r="BQ99" s="258"/>
      <c r="BR99" s="258"/>
      <c r="BS99" s="259"/>
    </row>
    <row r="100" spans="1:71" x14ac:dyDescent="0.2">
      <c r="A100" s="248"/>
      <c r="B100" s="191"/>
      <c r="C100" s="192"/>
      <c r="D100" s="192"/>
      <c r="E100" s="192"/>
      <c r="F100" s="192"/>
      <c r="G100" s="192"/>
      <c r="H100" s="192"/>
      <c r="I100" s="192"/>
      <c r="J100" s="192"/>
      <c r="K100" s="193"/>
      <c r="L100" s="191" t="s">
        <v>0</v>
      </c>
      <c r="M100" s="192"/>
      <c r="N100" s="192"/>
      <c r="O100" s="192"/>
      <c r="P100" s="192"/>
      <c r="Q100" s="192"/>
      <c r="R100" s="192"/>
      <c r="S100" s="192"/>
      <c r="T100" s="192"/>
      <c r="U100" s="193"/>
      <c r="V100" s="191"/>
      <c r="W100" s="192"/>
      <c r="X100" s="192"/>
      <c r="Y100" s="192"/>
      <c r="Z100" s="192"/>
      <c r="AA100" s="192"/>
      <c r="AB100" s="192"/>
      <c r="AC100" s="192"/>
      <c r="AD100" s="192"/>
      <c r="AE100" s="193"/>
      <c r="AF100" s="183"/>
      <c r="AG100" s="184"/>
      <c r="AH100" s="184"/>
      <c r="AI100" s="184"/>
      <c r="AJ100" s="184"/>
      <c r="AK100" s="184"/>
      <c r="AL100" s="184"/>
      <c r="AM100" s="184"/>
      <c r="AN100" s="184"/>
      <c r="AO100" s="185"/>
      <c r="AP100" s="191"/>
      <c r="AQ100" s="192"/>
      <c r="AR100" s="192"/>
      <c r="AS100" s="192"/>
      <c r="AT100" s="192"/>
      <c r="AU100" s="192"/>
      <c r="AV100" s="192"/>
      <c r="AW100" s="192"/>
      <c r="AX100" s="192"/>
      <c r="AY100" s="193"/>
      <c r="AZ100" s="205" t="s">
        <v>118</v>
      </c>
      <c r="BA100" s="182"/>
      <c r="BB100" s="182"/>
      <c r="BC100" s="182"/>
      <c r="BD100" s="182"/>
      <c r="BE100" s="182"/>
      <c r="BF100" s="182"/>
      <c r="BG100" s="182"/>
      <c r="BH100" s="182"/>
      <c r="BI100" s="181"/>
      <c r="BJ100" s="179" t="s">
        <v>0</v>
      </c>
      <c r="BK100" s="180"/>
      <c r="BL100" s="180"/>
      <c r="BM100" s="180"/>
      <c r="BN100" s="180"/>
      <c r="BO100" s="180"/>
      <c r="BP100" s="180"/>
      <c r="BQ100" s="180"/>
      <c r="BR100" s="180"/>
      <c r="BS100" s="181"/>
    </row>
    <row r="101" spans="1:71" x14ac:dyDescent="0.2">
      <c r="A101" s="248"/>
      <c r="B101" s="202" t="s">
        <v>90</v>
      </c>
      <c r="C101" s="203"/>
      <c r="D101" s="203"/>
      <c r="E101" s="203"/>
      <c r="F101" s="203"/>
      <c r="G101" s="203"/>
      <c r="H101" s="203"/>
      <c r="I101" s="203"/>
      <c r="J101" s="203"/>
      <c r="K101" s="204"/>
      <c r="L101" s="202" t="s">
        <v>76</v>
      </c>
      <c r="M101" s="203"/>
      <c r="N101" s="203"/>
      <c r="O101" s="203"/>
      <c r="P101" s="203"/>
      <c r="Q101" s="203"/>
      <c r="R101" s="203"/>
      <c r="S101" s="203"/>
      <c r="T101" s="203"/>
      <c r="U101" s="204"/>
      <c r="V101" s="202" t="s">
        <v>90</v>
      </c>
      <c r="W101" s="203"/>
      <c r="X101" s="203"/>
      <c r="Y101" s="203"/>
      <c r="Z101" s="203"/>
      <c r="AA101" s="203"/>
      <c r="AB101" s="203"/>
      <c r="AC101" s="203"/>
      <c r="AD101" s="203"/>
      <c r="AE101" s="204"/>
      <c r="AF101" s="202" t="s">
        <v>75</v>
      </c>
      <c r="AG101" s="203"/>
      <c r="AH101" s="203"/>
      <c r="AI101" s="203"/>
      <c r="AJ101" s="203"/>
      <c r="AK101" s="203"/>
      <c r="AL101" s="203"/>
      <c r="AM101" s="203"/>
      <c r="AN101" s="203"/>
      <c r="AO101" s="204"/>
      <c r="AP101" s="206"/>
      <c r="AQ101" s="207"/>
      <c r="AR101" s="207"/>
      <c r="AS101" s="207"/>
      <c r="AT101" s="207"/>
      <c r="AU101" s="207"/>
      <c r="AV101" s="207"/>
      <c r="AW101" s="207"/>
      <c r="AX101" s="207"/>
      <c r="AY101" s="208"/>
      <c r="AZ101" s="202" t="s">
        <v>81</v>
      </c>
      <c r="BA101" s="203"/>
      <c r="BB101" s="203"/>
      <c r="BC101" s="203"/>
      <c r="BD101" s="203"/>
      <c r="BE101" s="203"/>
      <c r="BF101" s="203"/>
      <c r="BG101" s="203"/>
      <c r="BH101" s="203"/>
      <c r="BI101" s="204"/>
      <c r="BJ101" s="202" t="s">
        <v>79</v>
      </c>
      <c r="BK101" s="203"/>
      <c r="BL101" s="203"/>
      <c r="BM101" s="203"/>
      <c r="BN101" s="203"/>
      <c r="BO101" s="203"/>
      <c r="BP101" s="203"/>
      <c r="BQ101" s="203"/>
      <c r="BR101" s="203"/>
      <c r="BS101" s="204"/>
    </row>
    <row r="102" spans="1:71" x14ac:dyDescent="0.2">
      <c r="A102" s="7"/>
      <c r="B102" s="186"/>
      <c r="C102" s="186"/>
      <c r="D102" s="111"/>
      <c r="E102" s="111"/>
      <c r="F102" s="111"/>
      <c r="G102" s="187"/>
      <c r="H102" s="187"/>
      <c r="I102" s="7"/>
      <c r="J102" s="7"/>
      <c r="K102" s="7"/>
      <c r="L102" s="186" t="s">
        <v>4</v>
      </c>
      <c r="M102" s="186"/>
      <c r="N102" s="156">
        <f>SUM(N96:T96)*O95/1000</f>
        <v>4.5999999999999996</v>
      </c>
      <c r="O102" s="111"/>
      <c r="P102" s="111" t="s">
        <v>3</v>
      </c>
      <c r="Q102" s="187">
        <f>SUM(N98:T98)*O95</f>
        <v>1.2346324185366421E-2</v>
      </c>
      <c r="R102" s="187"/>
      <c r="S102" s="7"/>
      <c r="T102" s="7"/>
      <c r="U102" s="7"/>
      <c r="V102" s="186"/>
      <c r="W102" s="186"/>
      <c r="X102" s="111"/>
      <c r="Y102" s="111"/>
      <c r="Z102" s="111"/>
      <c r="AA102" s="187"/>
      <c r="AB102" s="187"/>
      <c r="AC102" s="7"/>
      <c r="AD102" s="7"/>
      <c r="AE102" s="7"/>
      <c r="AF102" s="186"/>
      <c r="AG102" s="186"/>
      <c r="AH102" s="111"/>
      <c r="AI102" s="111"/>
      <c r="AJ102" s="111"/>
      <c r="AK102" s="187"/>
      <c r="AL102" s="187"/>
      <c r="AM102" s="7"/>
      <c r="AN102" s="7"/>
      <c r="AO102" s="7"/>
      <c r="AP102" s="186"/>
      <c r="AQ102" s="186"/>
      <c r="AR102" s="111"/>
      <c r="AS102" s="111"/>
      <c r="AT102" s="111"/>
      <c r="AU102" s="187"/>
      <c r="AV102" s="187"/>
      <c r="AW102" s="7"/>
      <c r="AX102" s="7"/>
      <c r="AY102" s="7"/>
      <c r="AZ102" s="186"/>
      <c r="BA102" s="186"/>
      <c r="BB102" s="111"/>
      <c r="BC102" s="111"/>
      <c r="BD102" s="111"/>
      <c r="BE102" s="187"/>
      <c r="BF102" s="187"/>
      <c r="BG102" s="7"/>
      <c r="BH102" s="7"/>
      <c r="BI102" s="7"/>
      <c r="BJ102" s="186"/>
      <c r="BK102" s="186"/>
      <c r="BL102" s="111"/>
      <c r="BM102" s="111"/>
      <c r="BN102" s="111"/>
      <c r="BO102" s="187"/>
      <c r="BP102" s="187"/>
      <c r="BQ102" s="7"/>
      <c r="BR102" s="7"/>
      <c r="BS102" s="7"/>
    </row>
    <row r="103" spans="1:7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row>
    <row r="104" spans="1:71" x14ac:dyDescent="0.2">
      <c r="A104" s="249">
        <f>A92+1</f>
        <v>9</v>
      </c>
      <c r="B104" s="167">
        <f>BJ92+1</f>
        <v>45810</v>
      </c>
      <c r="C104" s="168"/>
      <c r="D104" s="168"/>
      <c r="E104" s="168"/>
      <c r="F104" s="168"/>
      <c r="G104" s="168"/>
      <c r="H104" s="168"/>
      <c r="I104" s="168"/>
      <c r="J104" s="168"/>
      <c r="K104" s="169"/>
      <c r="L104" s="167">
        <f>B104+1</f>
        <v>45811</v>
      </c>
      <c r="M104" s="168"/>
      <c r="N104" s="168"/>
      <c r="O104" s="168"/>
      <c r="P104" s="168"/>
      <c r="Q104" s="168"/>
      <c r="R104" s="168"/>
      <c r="S104" s="168"/>
      <c r="T104" s="168"/>
      <c r="U104" s="169"/>
      <c r="V104" s="167">
        <f>L104+1</f>
        <v>45812</v>
      </c>
      <c r="W104" s="168"/>
      <c r="X104" s="168"/>
      <c r="Y104" s="168"/>
      <c r="Z104" s="168"/>
      <c r="AA104" s="168"/>
      <c r="AB104" s="168"/>
      <c r="AC104" s="168"/>
      <c r="AD104" s="168"/>
      <c r="AE104" s="169"/>
      <c r="AF104" s="167">
        <f>V104+1</f>
        <v>45813</v>
      </c>
      <c r="AG104" s="168"/>
      <c r="AH104" s="168"/>
      <c r="AI104" s="168"/>
      <c r="AJ104" s="168"/>
      <c r="AK104" s="168"/>
      <c r="AL104" s="168"/>
      <c r="AM104" s="168"/>
      <c r="AN104" s="168"/>
      <c r="AO104" s="169"/>
      <c r="AP104" s="167">
        <f>AF104+1</f>
        <v>45814</v>
      </c>
      <c r="AQ104" s="168"/>
      <c r="AR104" s="168"/>
      <c r="AS104" s="168"/>
      <c r="AT104" s="168"/>
      <c r="AU104" s="168"/>
      <c r="AV104" s="168"/>
      <c r="AW104" s="168"/>
      <c r="AX104" s="168"/>
      <c r="AY104" s="169"/>
      <c r="AZ104" s="167">
        <f>AP104+1</f>
        <v>45815</v>
      </c>
      <c r="BA104" s="168"/>
      <c r="BB104" s="168"/>
      <c r="BC104" s="168"/>
      <c r="BD104" s="168"/>
      <c r="BE104" s="168"/>
      <c r="BF104" s="168"/>
      <c r="BG104" s="168"/>
      <c r="BH104" s="168"/>
      <c r="BI104" s="169"/>
      <c r="BJ104" s="167">
        <f>AZ104+1</f>
        <v>45816</v>
      </c>
      <c r="BK104" s="168"/>
      <c r="BL104" s="168"/>
      <c r="BM104" s="168"/>
      <c r="BN104" s="168"/>
      <c r="BO104" s="168"/>
      <c r="BP104" s="168"/>
      <c r="BQ104" s="168"/>
      <c r="BR104" s="168"/>
      <c r="BS104" s="169"/>
    </row>
    <row r="105" spans="1:71" x14ac:dyDescent="0.2">
      <c r="A105" s="249"/>
      <c r="B105" s="170" t="s">
        <v>14</v>
      </c>
      <c r="C105" s="171"/>
      <c r="D105" s="171"/>
      <c r="E105" s="171"/>
      <c r="F105" s="171"/>
      <c r="G105" s="171"/>
      <c r="H105" s="171"/>
      <c r="I105" s="171"/>
      <c r="J105" s="171"/>
      <c r="K105" s="172"/>
      <c r="L105" s="222" t="s">
        <v>2</v>
      </c>
      <c r="M105" s="223"/>
      <c r="N105" s="223"/>
      <c r="O105" s="223"/>
      <c r="P105" s="223"/>
      <c r="Q105" s="223"/>
      <c r="R105" s="223"/>
      <c r="S105" s="223"/>
      <c r="T105" s="223"/>
      <c r="U105" s="224"/>
      <c r="V105" s="170" t="s">
        <v>14</v>
      </c>
      <c r="W105" s="171"/>
      <c r="X105" s="171"/>
      <c r="Y105" s="171"/>
      <c r="Z105" s="171"/>
      <c r="AA105" s="171"/>
      <c r="AB105" s="171"/>
      <c r="AC105" s="171"/>
      <c r="AD105" s="171"/>
      <c r="AE105" s="172"/>
      <c r="AF105" s="173" t="s">
        <v>53</v>
      </c>
      <c r="AG105" s="174"/>
      <c r="AH105" s="174"/>
      <c r="AI105" s="174"/>
      <c r="AJ105" s="174"/>
      <c r="AK105" s="174"/>
      <c r="AL105" s="174"/>
      <c r="AM105" s="174"/>
      <c r="AN105" s="174"/>
      <c r="AO105" s="175"/>
      <c r="AP105" s="197" t="s">
        <v>141</v>
      </c>
      <c r="AQ105" s="198"/>
      <c r="AR105" s="198"/>
      <c r="AS105" s="198"/>
      <c r="AT105" s="198"/>
      <c r="AU105" s="198"/>
      <c r="AV105" s="198"/>
      <c r="AW105" s="198"/>
      <c r="AX105" s="198"/>
      <c r="AY105" s="199"/>
      <c r="AZ105" s="222" t="s">
        <v>99</v>
      </c>
      <c r="BA105" s="223"/>
      <c r="BB105" s="223"/>
      <c r="BC105" s="223"/>
      <c r="BD105" s="223"/>
      <c r="BE105" s="223"/>
      <c r="BF105" s="223"/>
      <c r="BG105" s="223"/>
      <c r="BH105" s="223"/>
      <c r="BI105" s="224"/>
      <c r="BJ105" s="219" t="s">
        <v>11</v>
      </c>
      <c r="BK105" s="220"/>
      <c r="BL105" s="220"/>
      <c r="BM105" s="220"/>
      <c r="BN105" s="220"/>
      <c r="BO105" s="220"/>
      <c r="BP105" s="220"/>
      <c r="BQ105" s="220"/>
      <c r="BR105" s="220"/>
      <c r="BS105" s="221"/>
    </row>
    <row r="106" spans="1:71" ht="12.75" customHeight="1" x14ac:dyDescent="0.2">
      <c r="A106" s="249"/>
      <c r="B106" s="179"/>
      <c r="C106" s="180"/>
      <c r="D106" s="180"/>
      <c r="E106" s="180"/>
      <c r="F106" s="180"/>
      <c r="G106" s="180"/>
      <c r="H106" s="180"/>
      <c r="I106" s="180"/>
      <c r="J106" s="180"/>
      <c r="K106" s="181"/>
      <c r="L106" s="179" t="s">
        <v>1</v>
      </c>
      <c r="M106" s="180"/>
      <c r="N106" s="180"/>
      <c r="O106" s="180"/>
      <c r="P106" s="180"/>
      <c r="Q106" s="180"/>
      <c r="R106" s="180"/>
      <c r="S106" s="180"/>
      <c r="T106" s="180"/>
      <c r="U106" s="181"/>
      <c r="V106" s="179"/>
      <c r="W106" s="180"/>
      <c r="X106" s="180"/>
      <c r="Y106" s="180"/>
      <c r="Z106" s="180"/>
      <c r="AA106" s="180"/>
      <c r="AB106" s="180"/>
      <c r="AC106" s="180"/>
      <c r="AD106" s="180"/>
      <c r="AE106" s="181"/>
      <c r="AF106" s="179"/>
      <c r="AG106" s="180"/>
      <c r="AH106" s="180"/>
      <c r="AI106" s="180"/>
      <c r="AJ106" s="180"/>
      <c r="AK106" s="180"/>
      <c r="AL106" s="180"/>
      <c r="AM106" s="180"/>
      <c r="AN106" s="180"/>
      <c r="AO106" s="181"/>
      <c r="AP106" s="210" t="s">
        <v>138</v>
      </c>
      <c r="AQ106" s="211"/>
      <c r="AR106" s="211"/>
      <c r="AS106" s="211"/>
      <c r="AT106" s="211"/>
      <c r="AU106" s="211"/>
      <c r="AV106" s="211"/>
      <c r="AW106" s="211"/>
      <c r="AX106" s="211"/>
      <c r="AY106" s="212"/>
      <c r="AZ106" s="179" t="s">
        <v>1</v>
      </c>
      <c r="BA106" s="180"/>
      <c r="BB106" s="180"/>
      <c r="BC106" s="180"/>
      <c r="BD106" s="180"/>
      <c r="BE106" s="180"/>
      <c r="BF106" s="180"/>
      <c r="BG106" s="180"/>
      <c r="BH106" s="180"/>
      <c r="BI106" s="181"/>
      <c r="BJ106" s="179" t="s">
        <v>86</v>
      </c>
      <c r="BK106" s="180"/>
      <c r="BL106" s="180"/>
      <c r="BM106" s="180"/>
      <c r="BN106" s="180"/>
      <c r="BO106" s="180"/>
      <c r="BP106" s="180"/>
      <c r="BQ106" s="180"/>
      <c r="BR106" s="180"/>
      <c r="BS106" s="181"/>
    </row>
    <row r="107" spans="1:71" x14ac:dyDescent="0.2">
      <c r="A107" s="249"/>
      <c r="B107" s="179"/>
      <c r="C107" s="180"/>
      <c r="D107" s="180"/>
      <c r="E107" s="180"/>
      <c r="F107" s="180"/>
      <c r="G107" s="180"/>
      <c r="H107" s="180"/>
      <c r="I107" s="180"/>
      <c r="J107" s="180"/>
      <c r="K107" s="181"/>
      <c r="L107" s="254" t="s">
        <v>125</v>
      </c>
      <c r="M107" s="255"/>
      <c r="N107" s="255"/>
      <c r="O107" s="255"/>
      <c r="P107" s="255"/>
      <c r="Q107" s="255"/>
      <c r="R107" s="255"/>
      <c r="S107" s="255"/>
      <c r="T107" s="255"/>
      <c r="U107" s="256"/>
      <c r="V107" s="124"/>
      <c r="W107" s="164"/>
      <c r="X107" s="164"/>
      <c r="Y107" s="164"/>
      <c r="Z107" s="164"/>
      <c r="AA107" s="201"/>
      <c r="AB107" s="201"/>
      <c r="AC107" s="114"/>
      <c r="AD107" s="164"/>
      <c r="AE107" s="125"/>
      <c r="AF107" s="179" t="s">
        <v>106</v>
      </c>
      <c r="AG107" s="180"/>
      <c r="AH107" s="180"/>
      <c r="AI107" s="180"/>
      <c r="AJ107" s="180"/>
      <c r="AK107" s="180"/>
      <c r="AL107" s="180"/>
      <c r="AM107" s="180"/>
      <c r="AN107" s="180"/>
      <c r="AO107" s="181"/>
      <c r="AP107" s="213"/>
      <c r="AQ107" s="214"/>
      <c r="AR107" s="214"/>
      <c r="AS107" s="214"/>
      <c r="AT107" s="214"/>
      <c r="AU107" s="214"/>
      <c r="AV107" s="214"/>
      <c r="AW107" s="214"/>
      <c r="AX107" s="214"/>
      <c r="AY107" s="215"/>
      <c r="AZ107" s="244" t="s">
        <v>100</v>
      </c>
      <c r="BA107" s="245"/>
      <c r="BB107" s="245"/>
      <c r="BC107" s="245"/>
      <c r="BD107" s="245"/>
      <c r="BE107" s="245"/>
      <c r="BF107" s="245"/>
      <c r="BG107" s="245"/>
      <c r="BH107" s="245"/>
      <c r="BI107" s="246"/>
      <c r="BJ107" s="105"/>
      <c r="BK107" s="160"/>
      <c r="BL107" s="161"/>
      <c r="BM107" s="161">
        <v>1</v>
      </c>
      <c r="BN107" s="160" t="s">
        <v>10</v>
      </c>
      <c r="BO107" s="200"/>
      <c r="BP107" s="200"/>
      <c r="BQ107" s="107"/>
      <c r="BR107" s="160"/>
      <c r="BS107" s="108"/>
    </row>
    <row r="108" spans="1:71" x14ac:dyDescent="0.2">
      <c r="A108" s="249"/>
      <c r="B108" s="179" t="s">
        <v>107</v>
      </c>
      <c r="C108" s="180"/>
      <c r="D108" s="180"/>
      <c r="E108" s="180"/>
      <c r="F108" s="180"/>
      <c r="G108" s="180"/>
      <c r="H108" s="180"/>
      <c r="I108" s="180"/>
      <c r="J108" s="180"/>
      <c r="K108" s="181"/>
      <c r="L108" s="254"/>
      <c r="M108" s="255"/>
      <c r="N108" s="255"/>
      <c r="O108" s="255"/>
      <c r="P108" s="255"/>
      <c r="Q108" s="255"/>
      <c r="R108" s="255"/>
      <c r="S108" s="255"/>
      <c r="T108" s="255"/>
      <c r="U108" s="256"/>
      <c r="V108" s="124"/>
      <c r="W108" s="164"/>
      <c r="X108" s="164"/>
      <c r="Y108" s="164"/>
      <c r="Z108" s="164"/>
      <c r="AA108" s="164"/>
      <c r="AB108" s="164"/>
      <c r="AC108" s="164"/>
      <c r="AD108" s="164"/>
      <c r="AE108" s="125"/>
      <c r="AF108" s="112"/>
      <c r="AG108" s="113"/>
      <c r="AH108" s="160"/>
      <c r="AI108" s="132" t="s">
        <v>17</v>
      </c>
      <c r="AJ108" s="133">
        <f>((3600/((60%*VMA)*1000))*1000)*"00:00:01"</f>
        <v>4.4802867383512551E-3</v>
      </c>
      <c r="AK108" s="132" t="s">
        <v>16</v>
      </c>
      <c r="AL108" s="133">
        <f>((3600/((65%*VMA)*1000))*1000)*"00:00:01"</f>
        <v>4.1356492969396186E-3</v>
      </c>
      <c r="AM108" s="133"/>
      <c r="AN108" s="160"/>
      <c r="AO108" s="108"/>
      <c r="AP108" s="213"/>
      <c r="AQ108" s="214"/>
      <c r="AR108" s="214"/>
      <c r="AS108" s="214"/>
      <c r="AT108" s="214"/>
      <c r="AU108" s="214"/>
      <c r="AV108" s="214"/>
      <c r="AW108" s="214"/>
      <c r="AX108" s="214"/>
      <c r="AY108" s="215"/>
      <c r="AZ108" s="244" t="s">
        <v>102</v>
      </c>
      <c r="BA108" s="245"/>
      <c r="BB108" s="245"/>
      <c r="BC108" s="245"/>
      <c r="BD108" s="245"/>
      <c r="BE108" s="245"/>
      <c r="BF108" s="245"/>
      <c r="BG108" s="245"/>
      <c r="BH108" s="245"/>
      <c r="BI108" s="246"/>
      <c r="BJ108" s="152" t="s">
        <v>8</v>
      </c>
      <c r="BK108" s="160"/>
      <c r="BL108" s="161">
        <v>5000</v>
      </c>
      <c r="BM108" s="161">
        <v>5000</v>
      </c>
      <c r="BN108" s="161"/>
      <c r="BO108" s="161"/>
      <c r="BP108" s="161"/>
      <c r="BQ108" s="161"/>
      <c r="BR108" s="161"/>
      <c r="BS108" s="108"/>
    </row>
    <row r="109" spans="1:71" x14ac:dyDescent="0.2">
      <c r="A109" s="249"/>
      <c r="B109" s="179" t="s">
        <v>108</v>
      </c>
      <c r="C109" s="180"/>
      <c r="D109" s="180"/>
      <c r="E109" s="180"/>
      <c r="F109" s="180"/>
      <c r="G109" s="180"/>
      <c r="H109" s="180"/>
      <c r="I109" s="180"/>
      <c r="J109" s="180"/>
      <c r="K109" s="181"/>
      <c r="L109" s="254"/>
      <c r="M109" s="255"/>
      <c r="N109" s="255"/>
      <c r="O109" s="255"/>
      <c r="P109" s="255"/>
      <c r="Q109" s="255"/>
      <c r="R109" s="255"/>
      <c r="S109" s="255"/>
      <c r="T109" s="255"/>
      <c r="U109" s="256"/>
      <c r="V109" s="124"/>
      <c r="W109" s="164"/>
      <c r="X109" s="114"/>
      <c r="Y109" s="114"/>
      <c r="Z109" s="114"/>
      <c r="AA109" s="114"/>
      <c r="AB109" s="114"/>
      <c r="AC109" s="114"/>
      <c r="AD109" s="114"/>
      <c r="AE109" s="126"/>
      <c r="AF109" s="179" t="s">
        <v>66</v>
      </c>
      <c r="AG109" s="180"/>
      <c r="AH109" s="180"/>
      <c r="AI109" s="180"/>
      <c r="AJ109" s="180"/>
      <c r="AK109" s="180"/>
      <c r="AL109" s="180"/>
      <c r="AM109" s="180"/>
      <c r="AN109" s="180"/>
      <c r="AO109" s="181"/>
      <c r="AP109" s="213"/>
      <c r="AQ109" s="214"/>
      <c r="AR109" s="214"/>
      <c r="AS109" s="214"/>
      <c r="AT109" s="214"/>
      <c r="AU109" s="214"/>
      <c r="AV109" s="214"/>
      <c r="AW109" s="214"/>
      <c r="AX109" s="214"/>
      <c r="AY109" s="215"/>
      <c r="AZ109" s="244" t="s">
        <v>101</v>
      </c>
      <c r="BA109" s="245"/>
      <c r="BB109" s="245"/>
      <c r="BC109" s="245"/>
      <c r="BD109" s="245"/>
      <c r="BE109" s="245"/>
      <c r="BF109" s="245"/>
      <c r="BG109" s="245"/>
      <c r="BH109" s="245"/>
      <c r="BI109" s="246"/>
      <c r="BJ109" s="153" t="s">
        <v>7</v>
      </c>
      <c r="BK109" s="116"/>
      <c r="BL109" s="117">
        <v>0.77500000000000002</v>
      </c>
      <c r="BM109" s="117">
        <v>0.77500000000000002</v>
      </c>
      <c r="BN109" s="117"/>
      <c r="BO109" s="117"/>
      <c r="BP109" s="117"/>
      <c r="BQ109" s="117"/>
      <c r="BR109" s="117"/>
      <c r="BS109" s="163"/>
    </row>
    <row r="110" spans="1:71" x14ac:dyDescent="0.2">
      <c r="A110" s="249"/>
      <c r="B110" s="179"/>
      <c r="C110" s="180"/>
      <c r="D110" s="180"/>
      <c r="E110" s="180"/>
      <c r="F110" s="180"/>
      <c r="G110" s="180"/>
      <c r="H110" s="180"/>
      <c r="I110" s="180"/>
      <c r="J110" s="180"/>
      <c r="K110" s="181"/>
      <c r="L110" s="254"/>
      <c r="M110" s="255"/>
      <c r="N110" s="255"/>
      <c r="O110" s="255"/>
      <c r="P110" s="255"/>
      <c r="Q110" s="255"/>
      <c r="R110" s="255"/>
      <c r="S110" s="255"/>
      <c r="T110" s="255"/>
      <c r="U110" s="256"/>
      <c r="V110" s="127"/>
      <c r="W110" s="128"/>
      <c r="X110" s="129"/>
      <c r="Y110" s="129"/>
      <c r="Z110" s="129"/>
      <c r="AA110" s="129"/>
      <c r="AB110" s="129"/>
      <c r="AC110" s="129"/>
      <c r="AD110" s="129"/>
      <c r="AE110" s="130"/>
      <c r="AF110" s="159"/>
      <c r="AG110" s="157"/>
      <c r="AH110" s="157"/>
      <c r="AI110" s="157"/>
      <c r="AJ110" s="157"/>
      <c r="AK110" s="157"/>
      <c r="AL110" s="157"/>
      <c r="AM110" s="157"/>
      <c r="AN110" s="157"/>
      <c r="AO110" s="158"/>
      <c r="AP110" s="213"/>
      <c r="AQ110" s="214"/>
      <c r="AR110" s="214"/>
      <c r="AS110" s="214"/>
      <c r="AT110" s="214"/>
      <c r="AU110" s="214"/>
      <c r="AV110" s="214"/>
      <c r="AW110" s="214"/>
      <c r="AX110" s="214"/>
      <c r="AY110" s="215"/>
      <c r="AZ110" s="244" t="s">
        <v>103</v>
      </c>
      <c r="BA110" s="245"/>
      <c r="BB110" s="245"/>
      <c r="BC110" s="245"/>
      <c r="BD110" s="245"/>
      <c r="BE110" s="245"/>
      <c r="BF110" s="245"/>
      <c r="BG110" s="245"/>
      <c r="BH110" s="245"/>
      <c r="BI110" s="246"/>
      <c r="BJ110" s="154" t="s">
        <v>85</v>
      </c>
      <c r="BK110" s="119"/>
      <c r="BL110" s="120">
        <f>((3600/((BL109*VMA)*1000))*BL108)*"00:00:01"/BL108*1000</f>
        <v>3.4686090877558088E-3</v>
      </c>
      <c r="BM110" s="120">
        <f>((3600/((BM109*VMA)*1000))*BM108)*"00:00:01"/BM108*1000</f>
        <v>3.4686090877558088E-3</v>
      </c>
      <c r="BN110" s="120"/>
      <c r="BO110" s="120"/>
      <c r="BP110" s="120"/>
      <c r="BQ110" s="120"/>
      <c r="BR110" s="120"/>
      <c r="BS110" s="158"/>
    </row>
    <row r="111" spans="1:71" x14ac:dyDescent="0.2">
      <c r="A111" s="249"/>
      <c r="B111" s="179"/>
      <c r="C111" s="180"/>
      <c r="D111" s="180"/>
      <c r="E111" s="180"/>
      <c r="F111" s="180"/>
      <c r="G111" s="180"/>
      <c r="H111" s="180"/>
      <c r="I111" s="180"/>
      <c r="J111" s="180"/>
      <c r="K111" s="181"/>
      <c r="L111" s="254"/>
      <c r="M111" s="255"/>
      <c r="N111" s="255"/>
      <c r="O111" s="255"/>
      <c r="P111" s="255"/>
      <c r="Q111" s="255"/>
      <c r="R111" s="255"/>
      <c r="S111" s="255"/>
      <c r="T111" s="255"/>
      <c r="U111" s="256"/>
      <c r="V111" s="127"/>
      <c r="W111" s="128"/>
      <c r="X111" s="129"/>
      <c r="Y111" s="129"/>
      <c r="Z111" s="129"/>
      <c r="AA111" s="129"/>
      <c r="AB111" s="129"/>
      <c r="AC111" s="129"/>
      <c r="AD111" s="129"/>
      <c r="AE111" s="130"/>
      <c r="AF111" s="205"/>
      <c r="AG111" s="182"/>
      <c r="AH111" s="182"/>
      <c r="AI111" s="182"/>
      <c r="AJ111" s="182"/>
      <c r="AK111" s="182"/>
      <c r="AL111" s="182"/>
      <c r="AM111" s="182"/>
      <c r="AN111" s="182"/>
      <c r="AO111" s="181"/>
      <c r="AP111" s="213"/>
      <c r="AQ111" s="214"/>
      <c r="AR111" s="214"/>
      <c r="AS111" s="214"/>
      <c r="AT111" s="214"/>
      <c r="AU111" s="214"/>
      <c r="AV111" s="214"/>
      <c r="AW111" s="214"/>
      <c r="AX111" s="214"/>
      <c r="AY111" s="215"/>
      <c r="AZ111" s="244" t="s">
        <v>104</v>
      </c>
      <c r="BA111" s="245"/>
      <c r="BB111" s="245"/>
      <c r="BC111" s="245"/>
      <c r="BD111" s="245"/>
      <c r="BE111" s="245"/>
      <c r="BF111" s="245"/>
      <c r="BG111" s="245"/>
      <c r="BH111" s="245"/>
      <c r="BI111" s="246"/>
      <c r="BJ111" s="155" t="s">
        <v>5</v>
      </c>
      <c r="BK111" s="122"/>
      <c r="BL111" s="123" t="s">
        <v>21</v>
      </c>
      <c r="BM111" s="123"/>
      <c r="BN111" s="123"/>
      <c r="BO111" s="123"/>
      <c r="BP111" s="123"/>
      <c r="BQ111" s="123"/>
      <c r="BR111" s="123"/>
      <c r="BS111" s="158"/>
    </row>
    <row r="112" spans="1:71" x14ac:dyDescent="0.2">
      <c r="A112" s="249"/>
      <c r="B112" s="179"/>
      <c r="C112" s="180"/>
      <c r="D112" s="180"/>
      <c r="E112" s="180"/>
      <c r="F112" s="180"/>
      <c r="G112" s="180"/>
      <c r="H112" s="180"/>
      <c r="I112" s="180"/>
      <c r="J112" s="180"/>
      <c r="K112" s="181"/>
      <c r="L112" s="191" t="s">
        <v>0</v>
      </c>
      <c r="M112" s="192"/>
      <c r="N112" s="192"/>
      <c r="O112" s="192"/>
      <c r="P112" s="192"/>
      <c r="Q112" s="192"/>
      <c r="R112" s="192"/>
      <c r="S112" s="192"/>
      <c r="T112" s="192"/>
      <c r="U112" s="193"/>
      <c r="V112" s="191"/>
      <c r="W112" s="192"/>
      <c r="X112" s="192"/>
      <c r="Y112" s="192"/>
      <c r="Z112" s="192"/>
      <c r="AA112" s="192"/>
      <c r="AB112" s="192"/>
      <c r="AC112" s="192"/>
      <c r="AD112" s="192"/>
      <c r="AE112" s="193"/>
      <c r="AF112" s="183"/>
      <c r="AG112" s="184"/>
      <c r="AH112" s="184"/>
      <c r="AI112" s="184"/>
      <c r="AJ112" s="184"/>
      <c r="AK112" s="184"/>
      <c r="AL112" s="184"/>
      <c r="AM112" s="184"/>
      <c r="AN112" s="184"/>
      <c r="AO112" s="185"/>
      <c r="AP112" s="216"/>
      <c r="AQ112" s="217"/>
      <c r="AR112" s="217"/>
      <c r="AS112" s="217"/>
      <c r="AT112" s="217"/>
      <c r="AU112" s="217"/>
      <c r="AV112" s="217"/>
      <c r="AW112" s="217"/>
      <c r="AX112" s="217"/>
      <c r="AY112" s="218"/>
      <c r="AZ112" s="191" t="s">
        <v>0</v>
      </c>
      <c r="BA112" s="192"/>
      <c r="BB112" s="192"/>
      <c r="BC112" s="192"/>
      <c r="BD112" s="192"/>
      <c r="BE112" s="192"/>
      <c r="BF112" s="192"/>
      <c r="BG112" s="192"/>
      <c r="BH112" s="192"/>
      <c r="BI112" s="193"/>
      <c r="BJ112" s="191" t="s">
        <v>0</v>
      </c>
      <c r="BK112" s="192"/>
      <c r="BL112" s="192"/>
      <c r="BM112" s="192"/>
      <c r="BN112" s="192"/>
      <c r="BO112" s="192"/>
      <c r="BP112" s="192"/>
      <c r="BQ112" s="192"/>
      <c r="BR112" s="192"/>
      <c r="BS112" s="193"/>
    </row>
    <row r="113" spans="1:71" x14ac:dyDescent="0.2">
      <c r="A113" s="249"/>
      <c r="B113" s="202" t="s">
        <v>109</v>
      </c>
      <c r="C113" s="203"/>
      <c r="D113" s="203"/>
      <c r="E113" s="203"/>
      <c r="F113" s="203"/>
      <c r="G113" s="203"/>
      <c r="H113" s="203"/>
      <c r="I113" s="203"/>
      <c r="J113" s="203"/>
      <c r="K113" s="204"/>
      <c r="L113" s="202" t="s">
        <v>91</v>
      </c>
      <c r="M113" s="203"/>
      <c r="N113" s="203"/>
      <c r="O113" s="203"/>
      <c r="P113" s="203"/>
      <c r="Q113" s="203"/>
      <c r="R113" s="203"/>
      <c r="S113" s="203"/>
      <c r="T113" s="203"/>
      <c r="U113" s="204"/>
      <c r="V113" s="202" t="s">
        <v>90</v>
      </c>
      <c r="W113" s="203"/>
      <c r="X113" s="203"/>
      <c r="Y113" s="203"/>
      <c r="Z113" s="203"/>
      <c r="AA113" s="203"/>
      <c r="AB113" s="203"/>
      <c r="AC113" s="203"/>
      <c r="AD113" s="203"/>
      <c r="AE113" s="204"/>
      <c r="AF113" s="202" t="s">
        <v>75</v>
      </c>
      <c r="AG113" s="203"/>
      <c r="AH113" s="203"/>
      <c r="AI113" s="203"/>
      <c r="AJ113" s="203"/>
      <c r="AK113" s="203"/>
      <c r="AL113" s="203"/>
      <c r="AM113" s="203"/>
      <c r="AN113" s="203"/>
      <c r="AO113" s="204"/>
      <c r="AP113" s="202" t="s">
        <v>78</v>
      </c>
      <c r="AQ113" s="203"/>
      <c r="AR113" s="203"/>
      <c r="AS113" s="203"/>
      <c r="AT113" s="203"/>
      <c r="AU113" s="203"/>
      <c r="AV113" s="203"/>
      <c r="AW113" s="203"/>
      <c r="AX113" s="203"/>
      <c r="AY113" s="204"/>
      <c r="AZ113" s="202" t="s">
        <v>79</v>
      </c>
      <c r="BA113" s="203"/>
      <c r="BB113" s="203"/>
      <c r="BC113" s="203"/>
      <c r="BD113" s="203"/>
      <c r="BE113" s="203"/>
      <c r="BF113" s="203"/>
      <c r="BG113" s="203"/>
      <c r="BH113" s="203"/>
      <c r="BI113" s="204"/>
      <c r="BJ113" s="202" t="s">
        <v>84</v>
      </c>
      <c r="BK113" s="203"/>
      <c r="BL113" s="203"/>
      <c r="BM113" s="203"/>
      <c r="BN113" s="203"/>
      <c r="BO113" s="203"/>
      <c r="BP113" s="203"/>
      <c r="BQ113" s="203"/>
      <c r="BR113" s="203"/>
      <c r="BS113" s="204"/>
    </row>
    <row r="114" spans="1:71" x14ac:dyDescent="0.2">
      <c r="A114" s="7"/>
      <c r="B114" s="186"/>
      <c r="C114" s="186"/>
      <c r="D114" s="111"/>
      <c r="E114" s="111"/>
      <c r="F114" s="111"/>
      <c r="G114" s="187"/>
      <c r="H114" s="187"/>
      <c r="I114" s="7"/>
      <c r="J114" s="7"/>
      <c r="K114" s="7"/>
      <c r="L114" s="186"/>
      <c r="M114" s="186"/>
      <c r="N114" s="156"/>
      <c r="O114" s="111"/>
      <c r="P114" s="111"/>
      <c r="Q114" s="187"/>
      <c r="R114" s="187"/>
      <c r="S114" s="187"/>
      <c r="T114" s="187"/>
      <c r="U114" s="7"/>
      <c r="V114" s="186"/>
      <c r="W114" s="186"/>
      <c r="X114" s="111"/>
      <c r="Y114" s="111"/>
      <c r="Z114" s="111"/>
      <c r="AA114" s="187"/>
      <c r="AB114" s="187"/>
      <c r="AC114" s="7"/>
      <c r="AD114" s="7"/>
      <c r="AE114" s="7"/>
      <c r="AF114" s="186"/>
      <c r="AG114" s="186"/>
      <c r="AH114" s="111"/>
      <c r="AI114" s="111"/>
      <c r="AJ114" s="111"/>
      <c r="AK114" s="187"/>
      <c r="AL114" s="187"/>
      <c r="AM114" s="7"/>
      <c r="AN114" s="7"/>
      <c r="AO114" s="7"/>
      <c r="AP114" s="186"/>
      <c r="AQ114" s="186"/>
      <c r="AR114" s="111"/>
      <c r="AS114" s="111"/>
      <c r="AT114" s="111"/>
      <c r="AU114" s="187"/>
      <c r="AV114" s="187"/>
      <c r="AW114" s="7"/>
      <c r="AX114" s="7"/>
      <c r="AY114" s="7"/>
      <c r="AZ114" s="186"/>
      <c r="BA114" s="186"/>
      <c r="BB114" s="111"/>
      <c r="BC114" s="111"/>
      <c r="BD114" s="111"/>
      <c r="BE114" s="187"/>
      <c r="BF114" s="187"/>
      <c r="BG114" s="7"/>
      <c r="BH114" s="7"/>
      <c r="BI114" s="7"/>
      <c r="BJ114" s="186" t="s">
        <v>4</v>
      </c>
      <c r="BK114" s="186"/>
      <c r="BL114" s="156">
        <f>SUM(BL108:BR108)*BM107/1000</f>
        <v>10</v>
      </c>
      <c r="BM114" s="111"/>
      <c r="BN114" s="111" t="s">
        <v>3</v>
      </c>
      <c r="BO114" s="187">
        <f>SUM(BL110:BR110)*BM107</f>
        <v>6.9372181755116176E-3</v>
      </c>
      <c r="BP114" s="187"/>
      <c r="BQ114" s="7"/>
      <c r="BR114" s="7"/>
      <c r="BS114" s="7"/>
    </row>
    <row r="115" spans="1:7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row>
    <row r="116" spans="1:71" x14ac:dyDescent="0.2">
      <c r="A116" s="249">
        <f>A104+1</f>
        <v>10</v>
      </c>
      <c r="B116" s="167">
        <f>BJ104+1</f>
        <v>45817</v>
      </c>
      <c r="C116" s="168"/>
      <c r="D116" s="168"/>
      <c r="E116" s="168"/>
      <c r="F116" s="168"/>
      <c r="G116" s="168"/>
      <c r="H116" s="168"/>
      <c r="I116" s="168"/>
      <c r="J116" s="168"/>
      <c r="K116" s="169"/>
      <c r="L116" s="167">
        <f>B116+1</f>
        <v>45818</v>
      </c>
      <c r="M116" s="168"/>
      <c r="N116" s="168"/>
      <c r="O116" s="168"/>
      <c r="P116" s="168"/>
      <c r="Q116" s="168"/>
      <c r="R116" s="168"/>
      <c r="S116" s="168"/>
      <c r="T116" s="168"/>
      <c r="U116" s="169"/>
      <c r="V116" s="167">
        <f>L116+1</f>
        <v>45819</v>
      </c>
      <c r="W116" s="168"/>
      <c r="X116" s="168"/>
      <c r="Y116" s="168"/>
      <c r="Z116" s="168"/>
      <c r="AA116" s="168"/>
      <c r="AB116" s="168"/>
      <c r="AC116" s="168"/>
      <c r="AD116" s="168"/>
      <c r="AE116" s="169"/>
      <c r="AF116" s="167">
        <f>V116+1</f>
        <v>45820</v>
      </c>
      <c r="AG116" s="168"/>
      <c r="AH116" s="168"/>
      <c r="AI116" s="168"/>
      <c r="AJ116" s="168"/>
      <c r="AK116" s="168"/>
      <c r="AL116" s="168"/>
      <c r="AM116" s="168"/>
      <c r="AN116" s="168"/>
      <c r="AO116" s="169"/>
      <c r="AP116" s="167">
        <f>AF116+1</f>
        <v>45821</v>
      </c>
      <c r="AQ116" s="168"/>
      <c r="AR116" s="168"/>
      <c r="AS116" s="168"/>
      <c r="AT116" s="168"/>
      <c r="AU116" s="168"/>
      <c r="AV116" s="168"/>
      <c r="AW116" s="168"/>
      <c r="AX116" s="168"/>
      <c r="AY116" s="169"/>
      <c r="AZ116" s="167">
        <f>AP116+1</f>
        <v>45822</v>
      </c>
      <c r="BA116" s="168"/>
      <c r="BB116" s="168"/>
      <c r="BC116" s="168"/>
      <c r="BD116" s="168"/>
      <c r="BE116" s="168"/>
      <c r="BF116" s="168"/>
      <c r="BG116" s="168"/>
      <c r="BH116" s="168"/>
      <c r="BI116" s="169"/>
      <c r="BJ116" s="167">
        <f>AZ116+1</f>
        <v>45823</v>
      </c>
      <c r="BK116" s="168"/>
      <c r="BL116" s="168"/>
      <c r="BM116" s="168"/>
      <c r="BN116" s="168"/>
      <c r="BO116" s="168"/>
      <c r="BP116" s="168"/>
      <c r="BQ116" s="168"/>
      <c r="BR116" s="168"/>
      <c r="BS116" s="169"/>
    </row>
    <row r="117" spans="1:71" x14ac:dyDescent="0.2">
      <c r="A117" s="249"/>
      <c r="B117" s="170" t="s">
        <v>14</v>
      </c>
      <c r="C117" s="171"/>
      <c r="D117" s="171"/>
      <c r="E117" s="171"/>
      <c r="F117" s="171"/>
      <c r="G117" s="171"/>
      <c r="H117" s="171"/>
      <c r="I117" s="171"/>
      <c r="J117" s="171"/>
      <c r="K117" s="172"/>
      <c r="L117" s="194" t="s">
        <v>22</v>
      </c>
      <c r="M117" s="195"/>
      <c r="N117" s="195"/>
      <c r="O117" s="195"/>
      <c r="P117" s="195"/>
      <c r="Q117" s="195"/>
      <c r="R117" s="195"/>
      <c r="S117" s="195"/>
      <c r="T117" s="195"/>
      <c r="U117" s="196"/>
      <c r="V117" s="170" t="s">
        <v>14</v>
      </c>
      <c r="W117" s="171"/>
      <c r="X117" s="171"/>
      <c r="Y117" s="171"/>
      <c r="Z117" s="171"/>
      <c r="AA117" s="171"/>
      <c r="AB117" s="171"/>
      <c r="AC117" s="171"/>
      <c r="AD117" s="171"/>
      <c r="AE117" s="172"/>
      <c r="AF117" s="173" t="s">
        <v>53</v>
      </c>
      <c r="AG117" s="174"/>
      <c r="AH117" s="174"/>
      <c r="AI117" s="174"/>
      <c r="AJ117" s="174"/>
      <c r="AK117" s="174"/>
      <c r="AL117" s="174"/>
      <c r="AM117" s="174"/>
      <c r="AN117" s="174"/>
      <c r="AO117" s="175"/>
      <c r="AP117" s="197" t="s">
        <v>141</v>
      </c>
      <c r="AQ117" s="198"/>
      <c r="AR117" s="198"/>
      <c r="AS117" s="198"/>
      <c r="AT117" s="198"/>
      <c r="AU117" s="198"/>
      <c r="AV117" s="198"/>
      <c r="AW117" s="198"/>
      <c r="AX117" s="198"/>
      <c r="AY117" s="199"/>
      <c r="AZ117" s="225" t="s">
        <v>13</v>
      </c>
      <c r="BA117" s="226"/>
      <c r="BB117" s="226"/>
      <c r="BC117" s="226"/>
      <c r="BD117" s="226"/>
      <c r="BE117" s="226"/>
      <c r="BF117" s="226"/>
      <c r="BG117" s="226"/>
      <c r="BH117" s="226"/>
      <c r="BI117" s="227"/>
      <c r="BJ117" s="176" t="s">
        <v>80</v>
      </c>
      <c r="BK117" s="177"/>
      <c r="BL117" s="177"/>
      <c r="BM117" s="177"/>
      <c r="BN117" s="177"/>
      <c r="BO117" s="177"/>
      <c r="BP117" s="177"/>
      <c r="BQ117" s="177"/>
      <c r="BR117" s="177"/>
      <c r="BS117" s="178"/>
    </row>
    <row r="118" spans="1:71" x14ac:dyDescent="0.2">
      <c r="A118" s="249"/>
      <c r="B118" s="179"/>
      <c r="C118" s="180"/>
      <c r="D118" s="180"/>
      <c r="E118" s="180"/>
      <c r="F118" s="180"/>
      <c r="G118" s="180"/>
      <c r="H118" s="180"/>
      <c r="I118" s="180"/>
      <c r="J118" s="180"/>
      <c r="K118" s="181"/>
      <c r="L118" s="179" t="s">
        <v>1</v>
      </c>
      <c r="M118" s="180"/>
      <c r="N118" s="180"/>
      <c r="O118" s="180"/>
      <c r="P118" s="180"/>
      <c r="Q118" s="180"/>
      <c r="R118" s="180"/>
      <c r="S118" s="180"/>
      <c r="T118" s="180"/>
      <c r="U118" s="181"/>
      <c r="V118" s="179"/>
      <c r="W118" s="180"/>
      <c r="X118" s="180"/>
      <c r="Y118" s="180"/>
      <c r="Z118" s="180"/>
      <c r="AA118" s="180"/>
      <c r="AB118" s="180"/>
      <c r="AC118" s="180"/>
      <c r="AD118" s="180"/>
      <c r="AE118" s="181"/>
      <c r="AF118" s="179"/>
      <c r="AG118" s="180"/>
      <c r="AH118" s="180"/>
      <c r="AI118" s="180"/>
      <c r="AJ118" s="180"/>
      <c r="AK118" s="180"/>
      <c r="AL118" s="180"/>
      <c r="AM118" s="180"/>
      <c r="AN118" s="180"/>
      <c r="AO118" s="181"/>
      <c r="AP118" s="210" t="s">
        <v>137</v>
      </c>
      <c r="AQ118" s="211"/>
      <c r="AR118" s="211"/>
      <c r="AS118" s="211"/>
      <c r="AT118" s="211"/>
      <c r="AU118" s="211"/>
      <c r="AV118" s="211"/>
      <c r="AW118" s="211"/>
      <c r="AX118" s="211"/>
      <c r="AY118" s="212"/>
      <c r="AZ118" s="179" t="s">
        <v>86</v>
      </c>
      <c r="BA118" s="180"/>
      <c r="BB118" s="180"/>
      <c r="BC118" s="180"/>
      <c r="BD118" s="180"/>
      <c r="BE118" s="180"/>
      <c r="BF118" s="180"/>
      <c r="BG118" s="180"/>
      <c r="BH118" s="180"/>
      <c r="BI118" s="181"/>
      <c r="BJ118" s="261" t="s">
        <v>133</v>
      </c>
      <c r="BK118" s="262"/>
      <c r="BL118" s="262"/>
      <c r="BM118" s="262"/>
      <c r="BN118" s="262"/>
      <c r="BO118" s="262"/>
      <c r="BP118" s="262"/>
      <c r="BQ118" s="262"/>
      <c r="BR118" s="262"/>
      <c r="BS118" s="263"/>
    </row>
    <row r="119" spans="1:71" x14ac:dyDescent="0.2">
      <c r="A119" s="249"/>
      <c r="B119" s="179"/>
      <c r="C119" s="180"/>
      <c r="D119" s="180"/>
      <c r="E119" s="180"/>
      <c r="F119" s="180"/>
      <c r="G119" s="180"/>
      <c r="H119" s="180"/>
      <c r="I119" s="180"/>
      <c r="J119" s="180"/>
      <c r="K119" s="181"/>
      <c r="L119" s="105">
        <v>1</v>
      </c>
      <c r="M119" s="160" t="s">
        <v>10</v>
      </c>
      <c r="N119" s="161">
        <v>6</v>
      </c>
      <c r="O119" s="160" t="s">
        <v>10</v>
      </c>
      <c r="P119" s="161">
        <v>1000</v>
      </c>
      <c r="Q119" s="160" t="s">
        <v>19</v>
      </c>
      <c r="R119" s="160" t="s">
        <v>16</v>
      </c>
      <c r="S119" s="107">
        <v>0.9</v>
      </c>
      <c r="T119" s="160" t="s">
        <v>18</v>
      </c>
      <c r="U119" s="108">
        <f>((3600/((S119*VMA)*1000))*P119)*"00:00:01"</f>
        <v>2.9868578255675027E-3</v>
      </c>
      <c r="V119" s="124"/>
      <c r="W119" s="164"/>
      <c r="X119" s="164"/>
      <c r="Y119" s="164"/>
      <c r="Z119" s="164"/>
      <c r="AA119" s="201"/>
      <c r="AB119" s="201"/>
      <c r="AC119" s="114"/>
      <c r="AD119" s="164"/>
      <c r="AE119" s="125"/>
      <c r="AF119" s="179" t="s">
        <v>106</v>
      </c>
      <c r="AG119" s="180"/>
      <c r="AH119" s="180"/>
      <c r="AI119" s="180"/>
      <c r="AJ119" s="180"/>
      <c r="AK119" s="180"/>
      <c r="AL119" s="180"/>
      <c r="AM119" s="180"/>
      <c r="AN119" s="180"/>
      <c r="AO119" s="181"/>
      <c r="AP119" s="213"/>
      <c r="AQ119" s="214"/>
      <c r="AR119" s="214"/>
      <c r="AS119" s="214"/>
      <c r="AT119" s="214"/>
      <c r="AU119" s="214"/>
      <c r="AV119" s="214"/>
      <c r="AW119" s="214"/>
      <c r="AX119" s="214"/>
      <c r="AY119" s="215"/>
      <c r="AZ119" s="257" t="s">
        <v>130</v>
      </c>
      <c r="BA119" s="258"/>
      <c r="BB119" s="258"/>
      <c r="BC119" s="258"/>
      <c r="BD119" s="258"/>
      <c r="BE119" s="258"/>
      <c r="BF119" s="258"/>
      <c r="BG119" s="258"/>
      <c r="BH119" s="258"/>
      <c r="BI119" s="259"/>
      <c r="BJ119" s="179" t="s">
        <v>114</v>
      </c>
      <c r="BK119" s="180"/>
      <c r="BL119" s="180"/>
      <c r="BM119" s="180"/>
      <c r="BN119" s="180"/>
      <c r="BO119" s="180"/>
      <c r="BP119" s="180"/>
      <c r="BQ119" s="180"/>
      <c r="BR119" s="180"/>
      <c r="BS119" s="181"/>
    </row>
    <row r="120" spans="1:71" x14ac:dyDescent="0.2">
      <c r="A120" s="249"/>
      <c r="B120" s="179" t="s">
        <v>107</v>
      </c>
      <c r="C120" s="180"/>
      <c r="D120" s="180"/>
      <c r="E120" s="180"/>
      <c r="F120" s="180"/>
      <c r="G120" s="180"/>
      <c r="H120" s="180"/>
      <c r="I120" s="180"/>
      <c r="J120" s="180"/>
      <c r="K120" s="181"/>
      <c r="L120" s="162"/>
      <c r="M120" s="160"/>
      <c r="N120" s="160"/>
      <c r="O120" s="109" t="s">
        <v>5</v>
      </c>
      <c r="P120" s="110" t="str">
        <f>IF(U119&lt;TIME(0,1,30),"01'30",IF(U119&gt;TIME(0,2,0),"02'00",U119))</f>
        <v>02'00</v>
      </c>
      <c r="Q120" s="160"/>
      <c r="R120" s="109" t="s">
        <v>15</v>
      </c>
      <c r="S120" s="110" t="str">
        <f>IF(L119&gt;1,"03'00","n/a")</f>
        <v>n/a</v>
      </c>
      <c r="T120" s="160"/>
      <c r="U120" s="163"/>
      <c r="V120" s="124"/>
      <c r="W120" s="164"/>
      <c r="X120" s="164"/>
      <c r="Y120" s="164"/>
      <c r="Z120" s="164"/>
      <c r="AA120" s="164"/>
      <c r="AB120" s="164"/>
      <c r="AC120" s="164"/>
      <c r="AD120" s="164"/>
      <c r="AE120" s="125"/>
      <c r="AF120" s="112"/>
      <c r="AG120" s="113"/>
      <c r="AH120" s="160"/>
      <c r="AI120" s="132" t="s">
        <v>17</v>
      </c>
      <c r="AJ120" s="133">
        <f>((3600/((60%*VMA)*1000))*1000)*"00:00:01"</f>
        <v>4.4802867383512551E-3</v>
      </c>
      <c r="AK120" s="132" t="s">
        <v>16</v>
      </c>
      <c r="AL120" s="133">
        <f>((3600/((65%*VMA)*1000))*1000)*"00:00:01"</f>
        <v>4.1356492969396186E-3</v>
      </c>
      <c r="AM120" s="133"/>
      <c r="AN120" s="160"/>
      <c r="AO120" s="108"/>
      <c r="AP120" s="213"/>
      <c r="AQ120" s="214"/>
      <c r="AR120" s="214"/>
      <c r="AS120" s="214"/>
      <c r="AT120" s="214"/>
      <c r="AU120" s="214"/>
      <c r="AV120" s="214"/>
      <c r="AW120" s="214"/>
      <c r="AX120" s="214"/>
      <c r="AY120" s="215"/>
      <c r="AZ120" s="260"/>
      <c r="BA120" s="258"/>
      <c r="BB120" s="258"/>
      <c r="BC120" s="258"/>
      <c r="BD120" s="258"/>
      <c r="BE120" s="258"/>
      <c r="BF120" s="258"/>
      <c r="BG120" s="258"/>
      <c r="BH120" s="258"/>
      <c r="BI120" s="259"/>
      <c r="BJ120" s="112"/>
      <c r="BK120" s="113"/>
      <c r="BL120" s="160"/>
      <c r="BM120" s="132" t="s">
        <v>17</v>
      </c>
      <c r="BN120" s="133">
        <f>((3600/((60%*VMA)*1000))*1000)*"00:00:01"</f>
        <v>4.4802867383512551E-3</v>
      </c>
      <c r="BO120" s="132" t="s">
        <v>16</v>
      </c>
      <c r="BP120" s="133">
        <f>((3600/((65%*VMA)*1000))*1000)*"00:00:01"</f>
        <v>4.1356492969396186E-3</v>
      </c>
      <c r="BQ120" s="133"/>
      <c r="BR120" s="160"/>
      <c r="BS120" s="108"/>
    </row>
    <row r="121" spans="1:71" x14ac:dyDescent="0.2">
      <c r="A121" s="249"/>
      <c r="B121" s="179" t="s">
        <v>108</v>
      </c>
      <c r="C121" s="180"/>
      <c r="D121" s="180"/>
      <c r="E121" s="180"/>
      <c r="F121" s="180"/>
      <c r="G121" s="180"/>
      <c r="H121" s="180"/>
      <c r="I121" s="180"/>
      <c r="J121" s="180"/>
      <c r="K121" s="181"/>
      <c r="L121" s="179" t="s">
        <v>0</v>
      </c>
      <c r="M121" s="180"/>
      <c r="N121" s="180"/>
      <c r="O121" s="180"/>
      <c r="P121" s="180"/>
      <c r="Q121" s="180"/>
      <c r="R121" s="180"/>
      <c r="S121" s="180"/>
      <c r="T121" s="180"/>
      <c r="U121" s="181"/>
      <c r="V121" s="124"/>
      <c r="W121" s="164"/>
      <c r="X121" s="114"/>
      <c r="Y121" s="114"/>
      <c r="Z121" s="114"/>
      <c r="AA121" s="114"/>
      <c r="AB121" s="114"/>
      <c r="AC121" s="114"/>
      <c r="AD121" s="114"/>
      <c r="AE121" s="126"/>
      <c r="AF121" s="179" t="s">
        <v>66</v>
      </c>
      <c r="AG121" s="180"/>
      <c r="AH121" s="180"/>
      <c r="AI121" s="180"/>
      <c r="AJ121" s="180"/>
      <c r="AK121" s="180"/>
      <c r="AL121" s="180"/>
      <c r="AM121" s="180"/>
      <c r="AN121" s="180"/>
      <c r="AO121" s="181"/>
      <c r="AP121" s="213"/>
      <c r="AQ121" s="214"/>
      <c r="AR121" s="214"/>
      <c r="AS121" s="214"/>
      <c r="AT121" s="214"/>
      <c r="AU121" s="214"/>
      <c r="AV121" s="214"/>
      <c r="AW121" s="214"/>
      <c r="AX121" s="214"/>
      <c r="AY121" s="215"/>
      <c r="AZ121" s="260"/>
      <c r="BA121" s="258"/>
      <c r="BB121" s="258"/>
      <c r="BC121" s="258"/>
      <c r="BD121" s="258"/>
      <c r="BE121" s="258"/>
      <c r="BF121" s="258"/>
      <c r="BG121" s="258"/>
      <c r="BH121" s="258"/>
      <c r="BI121" s="259"/>
      <c r="BJ121" s="179" t="s">
        <v>66</v>
      </c>
      <c r="BK121" s="180"/>
      <c r="BL121" s="180"/>
      <c r="BM121" s="180"/>
      <c r="BN121" s="180"/>
      <c r="BO121" s="180"/>
      <c r="BP121" s="180"/>
      <c r="BQ121" s="180"/>
      <c r="BR121" s="180"/>
      <c r="BS121" s="181"/>
    </row>
    <row r="122" spans="1:71" x14ac:dyDescent="0.2">
      <c r="A122" s="249"/>
      <c r="B122" s="179"/>
      <c r="C122" s="180"/>
      <c r="D122" s="180"/>
      <c r="E122" s="180"/>
      <c r="F122" s="180"/>
      <c r="G122" s="180"/>
      <c r="H122" s="180"/>
      <c r="I122" s="180"/>
      <c r="J122" s="180"/>
      <c r="K122" s="181"/>
      <c r="L122" s="159"/>
      <c r="M122" s="157"/>
      <c r="N122" s="157"/>
      <c r="O122" s="157"/>
      <c r="P122" s="157"/>
      <c r="Q122" s="157"/>
      <c r="R122" s="157"/>
      <c r="S122" s="157"/>
      <c r="T122" s="157"/>
      <c r="U122" s="158"/>
      <c r="V122" s="127"/>
      <c r="W122" s="128"/>
      <c r="X122" s="129"/>
      <c r="Y122" s="129"/>
      <c r="Z122" s="129"/>
      <c r="AA122" s="129"/>
      <c r="AB122" s="129"/>
      <c r="AC122" s="129"/>
      <c r="AD122" s="129"/>
      <c r="AE122" s="130"/>
      <c r="AF122" s="159"/>
      <c r="AG122" s="157"/>
      <c r="AH122" s="157"/>
      <c r="AI122" s="157"/>
      <c r="AJ122" s="157"/>
      <c r="AK122" s="157"/>
      <c r="AL122" s="157"/>
      <c r="AM122" s="157"/>
      <c r="AN122" s="157"/>
      <c r="AO122" s="158"/>
      <c r="AP122" s="213"/>
      <c r="AQ122" s="214"/>
      <c r="AR122" s="214"/>
      <c r="AS122" s="214"/>
      <c r="AT122" s="214"/>
      <c r="AU122" s="214"/>
      <c r="AV122" s="214"/>
      <c r="AW122" s="214"/>
      <c r="AX122" s="214"/>
      <c r="AY122" s="215"/>
      <c r="AZ122" s="260"/>
      <c r="BA122" s="258"/>
      <c r="BB122" s="258"/>
      <c r="BC122" s="258"/>
      <c r="BD122" s="258"/>
      <c r="BE122" s="258"/>
      <c r="BF122" s="258"/>
      <c r="BG122" s="258"/>
      <c r="BH122" s="258"/>
      <c r="BI122" s="259"/>
      <c r="BJ122" s="159"/>
      <c r="BK122" s="157"/>
      <c r="BL122" s="157"/>
      <c r="BM122" s="157"/>
      <c r="BN122" s="157"/>
      <c r="BO122" s="157"/>
      <c r="BP122" s="157"/>
      <c r="BQ122" s="157"/>
      <c r="BR122" s="157"/>
      <c r="BS122" s="158"/>
    </row>
    <row r="123" spans="1:71" x14ac:dyDescent="0.2">
      <c r="A123" s="249"/>
      <c r="B123" s="179"/>
      <c r="C123" s="180"/>
      <c r="D123" s="180"/>
      <c r="E123" s="180"/>
      <c r="F123" s="180"/>
      <c r="G123" s="180"/>
      <c r="H123" s="180"/>
      <c r="I123" s="180"/>
      <c r="J123" s="180"/>
      <c r="K123" s="181"/>
      <c r="L123" s="159"/>
      <c r="M123" s="157"/>
      <c r="N123" s="157"/>
      <c r="O123" s="157"/>
      <c r="P123" s="157"/>
      <c r="Q123" s="157"/>
      <c r="R123" s="157"/>
      <c r="S123" s="157"/>
      <c r="T123" s="157"/>
      <c r="U123" s="158"/>
      <c r="V123" s="127"/>
      <c r="W123" s="128"/>
      <c r="X123" s="129"/>
      <c r="Y123" s="129"/>
      <c r="Z123" s="129"/>
      <c r="AA123" s="129"/>
      <c r="AB123" s="129"/>
      <c r="AC123" s="129"/>
      <c r="AD123" s="129"/>
      <c r="AE123" s="130"/>
      <c r="AF123" s="205"/>
      <c r="AG123" s="182"/>
      <c r="AH123" s="182"/>
      <c r="AI123" s="182"/>
      <c r="AJ123" s="182"/>
      <c r="AK123" s="182"/>
      <c r="AL123" s="182"/>
      <c r="AM123" s="182"/>
      <c r="AN123" s="182"/>
      <c r="AO123" s="181"/>
      <c r="AP123" s="213"/>
      <c r="AQ123" s="214"/>
      <c r="AR123" s="214"/>
      <c r="AS123" s="214"/>
      <c r="AT123" s="214"/>
      <c r="AU123" s="214"/>
      <c r="AV123" s="214"/>
      <c r="AW123" s="214"/>
      <c r="AX123" s="214"/>
      <c r="AY123" s="215"/>
      <c r="AZ123" s="260"/>
      <c r="BA123" s="258"/>
      <c r="BB123" s="258"/>
      <c r="BC123" s="258"/>
      <c r="BD123" s="258"/>
      <c r="BE123" s="258"/>
      <c r="BF123" s="258"/>
      <c r="BG123" s="258"/>
      <c r="BH123" s="258"/>
      <c r="BI123" s="259"/>
      <c r="BJ123" s="205" t="s">
        <v>119</v>
      </c>
      <c r="BK123" s="182"/>
      <c r="BL123" s="182"/>
      <c r="BM123" s="182"/>
      <c r="BN123" s="182"/>
      <c r="BO123" s="182"/>
      <c r="BP123" s="182"/>
      <c r="BQ123" s="182"/>
      <c r="BR123" s="182"/>
      <c r="BS123" s="181"/>
    </row>
    <row r="124" spans="1:71" x14ac:dyDescent="0.2">
      <c r="A124" s="249"/>
      <c r="B124" s="179"/>
      <c r="C124" s="180"/>
      <c r="D124" s="180"/>
      <c r="E124" s="180"/>
      <c r="F124" s="180"/>
      <c r="G124" s="180"/>
      <c r="H124" s="180"/>
      <c r="I124" s="180"/>
      <c r="J124" s="180"/>
      <c r="K124" s="181"/>
      <c r="L124" s="183"/>
      <c r="M124" s="184"/>
      <c r="N124" s="184"/>
      <c r="O124" s="184"/>
      <c r="P124" s="184"/>
      <c r="Q124" s="184"/>
      <c r="R124" s="184"/>
      <c r="S124" s="184"/>
      <c r="T124" s="184"/>
      <c r="U124" s="185"/>
      <c r="V124" s="191"/>
      <c r="W124" s="192"/>
      <c r="X124" s="192"/>
      <c r="Y124" s="192"/>
      <c r="Z124" s="192"/>
      <c r="AA124" s="192"/>
      <c r="AB124" s="192"/>
      <c r="AC124" s="192"/>
      <c r="AD124" s="192"/>
      <c r="AE124" s="193"/>
      <c r="AF124" s="183"/>
      <c r="AG124" s="184"/>
      <c r="AH124" s="184"/>
      <c r="AI124" s="184"/>
      <c r="AJ124" s="184"/>
      <c r="AK124" s="184"/>
      <c r="AL124" s="184"/>
      <c r="AM124" s="184"/>
      <c r="AN124" s="184"/>
      <c r="AO124" s="185"/>
      <c r="AP124" s="216"/>
      <c r="AQ124" s="217"/>
      <c r="AR124" s="217"/>
      <c r="AS124" s="217"/>
      <c r="AT124" s="217"/>
      <c r="AU124" s="217"/>
      <c r="AV124" s="217"/>
      <c r="AW124" s="217"/>
      <c r="AX124" s="217"/>
      <c r="AY124" s="218"/>
      <c r="AZ124" s="179" t="s">
        <v>0</v>
      </c>
      <c r="BA124" s="180"/>
      <c r="BB124" s="180"/>
      <c r="BC124" s="180"/>
      <c r="BD124" s="180"/>
      <c r="BE124" s="180"/>
      <c r="BF124" s="180"/>
      <c r="BG124" s="180"/>
      <c r="BH124" s="180"/>
      <c r="BI124" s="181"/>
      <c r="BJ124" s="205" t="s">
        <v>118</v>
      </c>
      <c r="BK124" s="182"/>
      <c r="BL124" s="182"/>
      <c r="BM124" s="182"/>
      <c r="BN124" s="182"/>
      <c r="BO124" s="182"/>
      <c r="BP124" s="182"/>
      <c r="BQ124" s="182"/>
      <c r="BR124" s="182"/>
      <c r="BS124" s="181"/>
    </row>
    <row r="125" spans="1:71" x14ac:dyDescent="0.2">
      <c r="A125" s="249"/>
      <c r="B125" s="202" t="s">
        <v>109</v>
      </c>
      <c r="C125" s="203"/>
      <c r="D125" s="203"/>
      <c r="E125" s="203"/>
      <c r="F125" s="203"/>
      <c r="G125" s="203"/>
      <c r="H125" s="203"/>
      <c r="I125" s="203"/>
      <c r="J125" s="203"/>
      <c r="K125" s="204"/>
      <c r="L125" s="202" t="s">
        <v>76</v>
      </c>
      <c r="M125" s="203"/>
      <c r="N125" s="203"/>
      <c r="O125" s="203"/>
      <c r="P125" s="203"/>
      <c r="Q125" s="203"/>
      <c r="R125" s="203"/>
      <c r="S125" s="203"/>
      <c r="T125" s="203"/>
      <c r="U125" s="204"/>
      <c r="V125" s="202" t="s">
        <v>90</v>
      </c>
      <c r="W125" s="203"/>
      <c r="X125" s="203"/>
      <c r="Y125" s="203"/>
      <c r="Z125" s="203"/>
      <c r="AA125" s="203"/>
      <c r="AB125" s="203"/>
      <c r="AC125" s="203"/>
      <c r="AD125" s="203"/>
      <c r="AE125" s="204"/>
      <c r="AF125" s="202" t="s">
        <v>75</v>
      </c>
      <c r="AG125" s="203"/>
      <c r="AH125" s="203"/>
      <c r="AI125" s="203"/>
      <c r="AJ125" s="203"/>
      <c r="AK125" s="203"/>
      <c r="AL125" s="203"/>
      <c r="AM125" s="203"/>
      <c r="AN125" s="203"/>
      <c r="AO125" s="204"/>
      <c r="AP125" s="202" t="s">
        <v>78</v>
      </c>
      <c r="AQ125" s="203"/>
      <c r="AR125" s="203"/>
      <c r="AS125" s="203"/>
      <c r="AT125" s="203"/>
      <c r="AU125" s="203"/>
      <c r="AV125" s="203"/>
      <c r="AW125" s="203"/>
      <c r="AX125" s="203"/>
      <c r="AY125" s="204"/>
      <c r="AZ125" s="202" t="s">
        <v>79</v>
      </c>
      <c r="BA125" s="203"/>
      <c r="BB125" s="203"/>
      <c r="BC125" s="203"/>
      <c r="BD125" s="203"/>
      <c r="BE125" s="203"/>
      <c r="BF125" s="203"/>
      <c r="BG125" s="203"/>
      <c r="BH125" s="203"/>
      <c r="BI125" s="204"/>
      <c r="BJ125" s="202" t="s">
        <v>81</v>
      </c>
      <c r="BK125" s="203"/>
      <c r="BL125" s="203"/>
      <c r="BM125" s="203"/>
      <c r="BN125" s="203"/>
      <c r="BO125" s="203"/>
      <c r="BP125" s="203"/>
      <c r="BQ125" s="203"/>
      <c r="BR125" s="203"/>
      <c r="BS125" s="204"/>
    </row>
    <row r="126" spans="1:71" x14ac:dyDescent="0.2">
      <c r="A126" s="7"/>
      <c r="B126" s="186"/>
      <c r="C126" s="186"/>
      <c r="D126" s="111"/>
      <c r="E126" s="111"/>
      <c r="F126" s="111"/>
      <c r="G126" s="187"/>
      <c r="H126" s="187"/>
      <c r="I126" s="7"/>
      <c r="J126" s="7"/>
      <c r="K126" s="7"/>
      <c r="L126" s="186" t="s">
        <v>4</v>
      </c>
      <c r="M126" s="186"/>
      <c r="N126" s="156">
        <f>L119*N119*P119/1000</f>
        <v>6</v>
      </c>
      <c r="O126" s="111"/>
      <c r="P126" s="111" t="s">
        <v>3</v>
      </c>
      <c r="Q126" s="187">
        <f>L119*N119*U119</f>
        <v>1.7921146953405017E-2</v>
      </c>
      <c r="R126" s="187"/>
      <c r="S126" s="187"/>
      <c r="T126" s="187"/>
      <c r="U126" s="7"/>
      <c r="V126" s="186"/>
      <c r="W126" s="186"/>
      <c r="X126" s="111"/>
      <c r="Y126" s="111"/>
      <c r="Z126" s="111"/>
      <c r="AA126" s="187"/>
      <c r="AB126" s="187"/>
      <c r="AC126" s="7"/>
      <c r="AD126" s="7"/>
      <c r="AE126" s="7"/>
      <c r="AF126" s="186"/>
      <c r="AG126" s="186"/>
      <c r="AH126" s="111"/>
      <c r="AI126" s="111"/>
      <c r="AJ126" s="111"/>
      <c r="AK126" s="187"/>
      <c r="AL126" s="187"/>
      <c r="AM126" s="7"/>
      <c r="AN126" s="7"/>
      <c r="AO126" s="7"/>
      <c r="AP126" s="186"/>
      <c r="AQ126" s="186"/>
      <c r="AR126" s="111"/>
      <c r="AS126" s="111"/>
      <c r="AT126" s="111"/>
      <c r="AU126" s="187"/>
      <c r="AV126" s="187"/>
      <c r="AW126" s="7"/>
      <c r="AX126" s="7"/>
      <c r="AY126" s="7"/>
      <c r="AZ126" s="186"/>
      <c r="BA126" s="186"/>
      <c r="BB126" s="111"/>
      <c r="BC126" s="111"/>
      <c r="BD126" s="111"/>
      <c r="BE126" s="187"/>
      <c r="BF126" s="187"/>
      <c r="BG126" s="7"/>
      <c r="BH126" s="7"/>
      <c r="BI126" s="7"/>
      <c r="BJ126" s="186"/>
      <c r="BK126" s="186"/>
      <c r="BL126" s="111"/>
      <c r="BM126" s="111"/>
      <c r="BN126" s="111"/>
      <c r="BO126" s="187"/>
      <c r="BP126" s="187"/>
      <c r="BQ126" s="7"/>
      <c r="BR126" s="7"/>
      <c r="BS126" s="7"/>
    </row>
    <row r="127" spans="1:7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row>
    <row r="128" spans="1:71" x14ac:dyDescent="0.2">
      <c r="A128" s="248">
        <f>A116+1</f>
        <v>11</v>
      </c>
      <c r="B128" s="167">
        <f>BJ116+1</f>
        <v>45824</v>
      </c>
      <c r="C128" s="168"/>
      <c r="D128" s="168"/>
      <c r="E128" s="168"/>
      <c r="F128" s="168"/>
      <c r="G128" s="168"/>
      <c r="H128" s="168"/>
      <c r="I128" s="168"/>
      <c r="J128" s="168"/>
      <c r="K128" s="169"/>
      <c r="L128" s="167">
        <f>B128+1</f>
        <v>45825</v>
      </c>
      <c r="M128" s="168"/>
      <c r="N128" s="168"/>
      <c r="O128" s="168"/>
      <c r="P128" s="168"/>
      <c r="Q128" s="168"/>
      <c r="R128" s="168"/>
      <c r="S128" s="168"/>
      <c r="T128" s="168"/>
      <c r="U128" s="169"/>
      <c r="V128" s="167">
        <f>L128+1</f>
        <v>45826</v>
      </c>
      <c r="W128" s="168"/>
      <c r="X128" s="168"/>
      <c r="Y128" s="168"/>
      <c r="Z128" s="168"/>
      <c r="AA128" s="168"/>
      <c r="AB128" s="168"/>
      <c r="AC128" s="168"/>
      <c r="AD128" s="168"/>
      <c r="AE128" s="169"/>
      <c r="AF128" s="167">
        <f>V128+1</f>
        <v>45827</v>
      </c>
      <c r="AG128" s="168"/>
      <c r="AH128" s="168"/>
      <c r="AI128" s="168"/>
      <c r="AJ128" s="168"/>
      <c r="AK128" s="168"/>
      <c r="AL128" s="168"/>
      <c r="AM128" s="168"/>
      <c r="AN128" s="168"/>
      <c r="AO128" s="169"/>
      <c r="AP128" s="167">
        <f>AF128+1</f>
        <v>45828</v>
      </c>
      <c r="AQ128" s="168"/>
      <c r="AR128" s="168"/>
      <c r="AS128" s="168"/>
      <c r="AT128" s="168"/>
      <c r="AU128" s="168"/>
      <c r="AV128" s="168"/>
      <c r="AW128" s="168"/>
      <c r="AX128" s="168"/>
      <c r="AY128" s="169"/>
      <c r="AZ128" s="167">
        <f>AP128+1</f>
        <v>45829</v>
      </c>
      <c r="BA128" s="168"/>
      <c r="BB128" s="168"/>
      <c r="BC128" s="168"/>
      <c r="BD128" s="168"/>
      <c r="BE128" s="168"/>
      <c r="BF128" s="168"/>
      <c r="BG128" s="168"/>
      <c r="BH128" s="168"/>
      <c r="BI128" s="169"/>
      <c r="BJ128" s="167">
        <f>AZ128+1</f>
        <v>45830</v>
      </c>
      <c r="BK128" s="168"/>
      <c r="BL128" s="168"/>
      <c r="BM128" s="168"/>
      <c r="BN128" s="168"/>
      <c r="BO128" s="168"/>
      <c r="BP128" s="168"/>
      <c r="BQ128" s="168"/>
      <c r="BR128" s="168"/>
      <c r="BS128" s="169"/>
    </row>
    <row r="129" spans="1:71" x14ac:dyDescent="0.2">
      <c r="A129" s="248"/>
      <c r="B129" s="170" t="s">
        <v>14</v>
      </c>
      <c r="C129" s="171"/>
      <c r="D129" s="171"/>
      <c r="E129" s="171"/>
      <c r="F129" s="171"/>
      <c r="G129" s="171"/>
      <c r="H129" s="171"/>
      <c r="I129" s="171"/>
      <c r="J129" s="171"/>
      <c r="K129" s="172"/>
      <c r="L129" s="222" t="s">
        <v>2</v>
      </c>
      <c r="M129" s="223"/>
      <c r="N129" s="223"/>
      <c r="O129" s="223"/>
      <c r="P129" s="223"/>
      <c r="Q129" s="223"/>
      <c r="R129" s="223"/>
      <c r="S129" s="223"/>
      <c r="T129" s="223"/>
      <c r="U129" s="224"/>
      <c r="V129" s="170" t="s">
        <v>14</v>
      </c>
      <c r="W129" s="171"/>
      <c r="X129" s="171"/>
      <c r="Y129" s="171"/>
      <c r="Z129" s="171"/>
      <c r="AA129" s="171"/>
      <c r="AB129" s="171"/>
      <c r="AC129" s="171"/>
      <c r="AD129" s="171"/>
      <c r="AE129" s="172"/>
      <c r="AF129" s="173" t="s">
        <v>53</v>
      </c>
      <c r="AG129" s="174"/>
      <c r="AH129" s="174"/>
      <c r="AI129" s="174"/>
      <c r="AJ129" s="174"/>
      <c r="AK129" s="174"/>
      <c r="AL129" s="174"/>
      <c r="AM129" s="174"/>
      <c r="AN129" s="174"/>
      <c r="AO129" s="175"/>
      <c r="AP129" s="170" t="s">
        <v>14</v>
      </c>
      <c r="AQ129" s="171"/>
      <c r="AR129" s="171"/>
      <c r="AS129" s="171"/>
      <c r="AT129" s="171"/>
      <c r="AU129" s="171"/>
      <c r="AV129" s="171"/>
      <c r="AW129" s="171"/>
      <c r="AX129" s="171"/>
      <c r="AY129" s="172"/>
      <c r="AZ129" s="225" t="s">
        <v>13</v>
      </c>
      <c r="BA129" s="226"/>
      <c r="BB129" s="226"/>
      <c r="BC129" s="226"/>
      <c r="BD129" s="226"/>
      <c r="BE129" s="226"/>
      <c r="BF129" s="226"/>
      <c r="BG129" s="226"/>
      <c r="BH129" s="226"/>
      <c r="BI129" s="227"/>
      <c r="BJ129" s="173" t="s">
        <v>53</v>
      </c>
      <c r="BK129" s="174"/>
      <c r="BL129" s="174"/>
      <c r="BM129" s="174"/>
      <c r="BN129" s="174"/>
      <c r="BO129" s="174"/>
      <c r="BP129" s="174"/>
      <c r="BQ129" s="174"/>
      <c r="BR129" s="174"/>
      <c r="BS129" s="175"/>
    </row>
    <row r="130" spans="1:71" ht="12.75" customHeight="1" x14ac:dyDescent="0.2">
      <c r="A130" s="248"/>
      <c r="B130" s="179"/>
      <c r="C130" s="180"/>
      <c r="D130" s="180"/>
      <c r="E130" s="180"/>
      <c r="F130" s="180"/>
      <c r="G130" s="180"/>
      <c r="H130" s="180"/>
      <c r="I130" s="180"/>
      <c r="J130" s="180"/>
      <c r="K130" s="181"/>
      <c r="L130" s="179" t="s">
        <v>1</v>
      </c>
      <c r="M130" s="180"/>
      <c r="N130" s="180"/>
      <c r="O130" s="180"/>
      <c r="P130" s="180"/>
      <c r="Q130" s="180"/>
      <c r="R130" s="180"/>
      <c r="S130" s="180"/>
      <c r="T130" s="180"/>
      <c r="U130" s="181"/>
      <c r="V130" s="179"/>
      <c r="W130" s="180"/>
      <c r="X130" s="180"/>
      <c r="Y130" s="180"/>
      <c r="Z130" s="180"/>
      <c r="AA130" s="180"/>
      <c r="AB130" s="180"/>
      <c r="AC130" s="180"/>
      <c r="AD130" s="180"/>
      <c r="AE130" s="181"/>
      <c r="AF130" s="179"/>
      <c r="AG130" s="180"/>
      <c r="AH130" s="180"/>
      <c r="AI130" s="180"/>
      <c r="AJ130" s="180"/>
      <c r="AK130" s="180"/>
      <c r="AL130" s="180"/>
      <c r="AM130" s="180"/>
      <c r="AN130" s="180"/>
      <c r="AO130" s="181"/>
      <c r="AP130" s="179"/>
      <c r="AQ130" s="180"/>
      <c r="AR130" s="180"/>
      <c r="AS130" s="180"/>
      <c r="AT130" s="180"/>
      <c r="AU130" s="180"/>
      <c r="AV130" s="180"/>
      <c r="AW130" s="180"/>
      <c r="AX130" s="180"/>
      <c r="AY130" s="181"/>
      <c r="AZ130" s="179" t="s">
        <v>86</v>
      </c>
      <c r="BA130" s="180"/>
      <c r="BB130" s="180"/>
      <c r="BC130" s="180"/>
      <c r="BD130" s="180"/>
      <c r="BE130" s="180"/>
      <c r="BF130" s="180"/>
      <c r="BG130" s="180"/>
      <c r="BH130" s="180"/>
      <c r="BI130" s="181"/>
      <c r="BJ130" s="179"/>
      <c r="BK130" s="180"/>
      <c r="BL130" s="180"/>
      <c r="BM130" s="180"/>
      <c r="BN130" s="180"/>
      <c r="BO130" s="180"/>
      <c r="BP130" s="180"/>
      <c r="BQ130" s="180"/>
      <c r="BR130" s="180"/>
      <c r="BS130" s="181"/>
    </row>
    <row r="131" spans="1:71" x14ac:dyDescent="0.2">
      <c r="A131" s="248"/>
      <c r="B131" s="124"/>
      <c r="C131" s="164"/>
      <c r="D131" s="164"/>
      <c r="E131" s="164"/>
      <c r="F131" s="164"/>
      <c r="G131" s="201"/>
      <c r="H131" s="201"/>
      <c r="I131" s="114"/>
      <c r="J131" s="164"/>
      <c r="K131" s="125"/>
      <c r="L131" s="254" t="s">
        <v>122</v>
      </c>
      <c r="M131" s="255"/>
      <c r="N131" s="255"/>
      <c r="O131" s="255"/>
      <c r="P131" s="255"/>
      <c r="Q131" s="255"/>
      <c r="R131" s="255"/>
      <c r="S131" s="255"/>
      <c r="T131" s="255"/>
      <c r="U131" s="256"/>
      <c r="V131" s="124"/>
      <c r="W131" s="164"/>
      <c r="X131" s="164"/>
      <c r="Y131" s="164"/>
      <c r="Z131" s="164"/>
      <c r="AA131" s="201"/>
      <c r="AB131" s="201"/>
      <c r="AC131" s="114"/>
      <c r="AD131" s="164"/>
      <c r="AE131" s="125"/>
      <c r="AF131" s="179" t="s">
        <v>105</v>
      </c>
      <c r="AG131" s="180"/>
      <c r="AH131" s="180"/>
      <c r="AI131" s="180"/>
      <c r="AJ131" s="180"/>
      <c r="AK131" s="180"/>
      <c r="AL131" s="180"/>
      <c r="AM131" s="180"/>
      <c r="AN131" s="180"/>
      <c r="AO131" s="181"/>
      <c r="AP131" s="124"/>
      <c r="AQ131" s="164"/>
      <c r="AR131" s="164"/>
      <c r="AS131" s="164"/>
      <c r="AT131" s="164"/>
      <c r="AU131" s="201"/>
      <c r="AV131" s="201"/>
      <c r="AW131" s="114"/>
      <c r="AX131" s="164"/>
      <c r="AY131" s="125"/>
      <c r="AZ131" s="257" t="s">
        <v>131</v>
      </c>
      <c r="BA131" s="258"/>
      <c r="BB131" s="258"/>
      <c r="BC131" s="258"/>
      <c r="BD131" s="258"/>
      <c r="BE131" s="258"/>
      <c r="BF131" s="258"/>
      <c r="BG131" s="258"/>
      <c r="BH131" s="258"/>
      <c r="BI131" s="259"/>
      <c r="BJ131" s="179" t="s">
        <v>105</v>
      </c>
      <c r="BK131" s="180"/>
      <c r="BL131" s="180"/>
      <c r="BM131" s="180"/>
      <c r="BN131" s="180"/>
      <c r="BO131" s="180"/>
      <c r="BP131" s="180"/>
      <c r="BQ131" s="180"/>
      <c r="BR131" s="180"/>
      <c r="BS131" s="181"/>
    </row>
    <row r="132" spans="1:71" x14ac:dyDescent="0.2">
      <c r="A132" s="248"/>
      <c r="B132" s="124"/>
      <c r="C132" s="164"/>
      <c r="D132" s="164"/>
      <c r="E132" s="164"/>
      <c r="F132" s="164"/>
      <c r="G132" s="164"/>
      <c r="H132" s="164"/>
      <c r="I132" s="164"/>
      <c r="J132" s="164"/>
      <c r="K132" s="125"/>
      <c r="L132" s="254"/>
      <c r="M132" s="255"/>
      <c r="N132" s="255"/>
      <c r="O132" s="255"/>
      <c r="P132" s="255"/>
      <c r="Q132" s="255"/>
      <c r="R132" s="255"/>
      <c r="S132" s="255"/>
      <c r="T132" s="255"/>
      <c r="U132" s="256"/>
      <c r="V132" s="124"/>
      <c r="W132" s="164"/>
      <c r="X132" s="164"/>
      <c r="Y132" s="164"/>
      <c r="Z132" s="164"/>
      <c r="AA132" s="164"/>
      <c r="AB132" s="164"/>
      <c r="AC132" s="164"/>
      <c r="AD132" s="164"/>
      <c r="AE132" s="125"/>
      <c r="AF132" s="112"/>
      <c r="AG132" s="113"/>
      <c r="AH132" s="160"/>
      <c r="AI132" s="132" t="s">
        <v>17</v>
      </c>
      <c r="AJ132" s="133">
        <f>((3600/((60%*VMA)*1000))*1000)*"00:00:01"</f>
        <v>4.4802867383512551E-3</v>
      </c>
      <c r="AK132" s="132" t="s">
        <v>16</v>
      </c>
      <c r="AL132" s="133">
        <f>((3600/((65%*VMA)*1000))*1000)*"00:00:01"</f>
        <v>4.1356492969396186E-3</v>
      </c>
      <c r="AM132" s="133"/>
      <c r="AN132" s="160"/>
      <c r="AO132" s="108"/>
      <c r="AP132" s="124"/>
      <c r="AQ132" s="164"/>
      <c r="AR132" s="164"/>
      <c r="AS132" s="164"/>
      <c r="AT132" s="164"/>
      <c r="AU132" s="164"/>
      <c r="AV132" s="164"/>
      <c r="AW132" s="164"/>
      <c r="AX132" s="164"/>
      <c r="AY132" s="125"/>
      <c r="AZ132" s="260"/>
      <c r="BA132" s="258"/>
      <c r="BB132" s="258"/>
      <c r="BC132" s="258"/>
      <c r="BD132" s="258"/>
      <c r="BE132" s="258"/>
      <c r="BF132" s="258"/>
      <c r="BG132" s="258"/>
      <c r="BH132" s="258"/>
      <c r="BI132" s="259"/>
      <c r="BJ132" s="112"/>
      <c r="BK132" s="113"/>
      <c r="BL132" s="160"/>
      <c r="BM132" s="132" t="s">
        <v>17</v>
      </c>
      <c r="BN132" s="133">
        <f>((3600/((60%*VMA)*1000))*1000)*"00:00:01"</f>
        <v>4.4802867383512551E-3</v>
      </c>
      <c r="BO132" s="132" t="s">
        <v>16</v>
      </c>
      <c r="BP132" s="133">
        <f>((3600/((65%*VMA)*1000))*1000)*"00:00:01"</f>
        <v>4.1356492969396186E-3</v>
      </c>
      <c r="BQ132" s="133"/>
      <c r="BR132" s="160"/>
      <c r="BS132" s="108"/>
    </row>
    <row r="133" spans="1:71" x14ac:dyDescent="0.2">
      <c r="A133" s="248"/>
      <c r="B133" s="124"/>
      <c r="C133" s="164"/>
      <c r="D133" s="114"/>
      <c r="E133" s="114"/>
      <c r="F133" s="114"/>
      <c r="G133" s="114"/>
      <c r="H133" s="114"/>
      <c r="I133" s="114"/>
      <c r="J133" s="114"/>
      <c r="K133" s="126"/>
      <c r="L133" s="254"/>
      <c r="M133" s="255"/>
      <c r="N133" s="255"/>
      <c r="O133" s="255"/>
      <c r="P133" s="255"/>
      <c r="Q133" s="255"/>
      <c r="R133" s="255"/>
      <c r="S133" s="255"/>
      <c r="T133" s="255"/>
      <c r="U133" s="256"/>
      <c r="V133" s="124"/>
      <c r="W133" s="164"/>
      <c r="X133" s="114"/>
      <c r="Y133" s="114"/>
      <c r="Z133" s="114"/>
      <c r="AA133" s="114"/>
      <c r="AB133" s="114"/>
      <c r="AC133" s="114"/>
      <c r="AD133" s="114"/>
      <c r="AE133" s="126"/>
      <c r="AF133" s="179" t="s">
        <v>66</v>
      </c>
      <c r="AG133" s="180"/>
      <c r="AH133" s="180"/>
      <c r="AI133" s="180"/>
      <c r="AJ133" s="180"/>
      <c r="AK133" s="180"/>
      <c r="AL133" s="180"/>
      <c r="AM133" s="180"/>
      <c r="AN133" s="180"/>
      <c r="AO133" s="181"/>
      <c r="AP133" s="124"/>
      <c r="AQ133" s="164"/>
      <c r="AR133" s="114"/>
      <c r="AS133" s="114"/>
      <c r="AT133" s="114"/>
      <c r="AU133" s="114"/>
      <c r="AV133" s="114"/>
      <c r="AW133" s="114"/>
      <c r="AX133" s="114"/>
      <c r="AY133" s="126"/>
      <c r="AZ133" s="260"/>
      <c r="BA133" s="258"/>
      <c r="BB133" s="258"/>
      <c r="BC133" s="258"/>
      <c r="BD133" s="258"/>
      <c r="BE133" s="258"/>
      <c r="BF133" s="258"/>
      <c r="BG133" s="258"/>
      <c r="BH133" s="258"/>
      <c r="BI133" s="259"/>
      <c r="BJ133" s="179" t="s">
        <v>66</v>
      </c>
      <c r="BK133" s="180"/>
      <c r="BL133" s="180"/>
      <c r="BM133" s="180"/>
      <c r="BN133" s="180"/>
      <c r="BO133" s="180"/>
      <c r="BP133" s="180"/>
      <c r="BQ133" s="180"/>
      <c r="BR133" s="180"/>
      <c r="BS133" s="181"/>
    </row>
    <row r="134" spans="1:71" x14ac:dyDescent="0.2">
      <c r="A134" s="248"/>
      <c r="B134" s="127"/>
      <c r="C134" s="128"/>
      <c r="D134" s="129"/>
      <c r="E134" s="129"/>
      <c r="F134" s="129"/>
      <c r="G134" s="129"/>
      <c r="H134" s="129"/>
      <c r="I134" s="129"/>
      <c r="J134" s="129"/>
      <c r="K134" s="130"/>
      <c r="L134" s="254"/>
      <c r="M134" s="255"/>
      <c r="N134" s="255"/>
      <c r="O134" s="255"/>
      <c r="P134" s="255"/>
      <c r="Q134" s="255"/>
      <c r="R134" s="255"/>
      <c r="S134" s="255"/>
      <c r="T134" s="255"/>
      <c r="U134" s="256"/>
      <c r="V134" s="127"/>
      <c r="W134" s="128"/>
      <c r="X134" s="129"/>
      <c r="Y134" s="129"/>
      <c r="Z134" s="129"/>
      <c r="AA134" s="129"/>
      <c r="AB134" s="129"/>
      <c r="AC134" s="129"/>
      <c r="AD134" s="129"/>
      <c r="AE134" s="130"/>
      <c r="AF134" s="159"/>
      <c r="AG134" s="157"/>
      <c r="AH134" s="157"/>
      <c r="AI134" s="157"/>
      <c r="AJ134" s="157"/>
      <c r="AK134" s="157"/>
      <c r="AL134" s="157"/>
      <c r="AM134" s="157"/>
      <c r="AN134" s="157"/>
      <c r="AO134" s="158"/>
      <c r="AP134" s="127"/>
      <c r="AQ134" s="128"/>
      <c r="AR134" s="129"/>
      <c r="AS134" s="129"/>
      <c r="AT134" s="129"/>
      <c r="AU134" s="129"/>
      <c r="AV134" s="129"/>
      <c r="AW134" s="129"/>
      <c r="AX134" s="129"/>
      <c r="AY134" s="130"/>
      <c r="AZ134" s="260"/>
      <c r="BA134" s="258"/>
      <c r="BB134" s="258"/>
      <c r="BC134" s="258"/>
      <c r="BD134" s="258"/>
      <c r="BE134" s="258"/>
      <c r="BF134" s="258"/>
      <c r="BG134" s="258"/>
      <c r="BH134" s="258"/>
      <c r="BI134" s="259"/>
      <c r="BJ134" s="205"/>
      <c r="BK134" s="182"/>
      <c r="BL134" s="182"/>
      <c r="BM134" s="182"/>
      <c r="BN134" s="182"/>
      <c r="BO134" s="182"/>
      <c r="BP134" s="182"/>
      <c r="BQ134" s="182"/>
      <c r="BR134" s="182"/>
      <c r="BS134" s="181"/>
    </row>
    <row r="135" spans="1:71" x14ac:dyDescent="0.2">
      <c r="A135" s="248"/>
      <c r="B135" s="127"/>
      <c r="C135" s="128"/>
      <c r="D135" s="129"/>
      <c r="E135" s="129"/>
      <c r="F135" s="129"/>
      <c r="G135" s="129"/>
      <c r="H135" s="129"/>
      <c r="I135" s="129"/>
      <c r="J135" s="129"/>
      <c r="K135" s="130"/>
      <c r="L135" s="254"/>
      <c r="M135" s="255"/>
      <c r="N135" s="255"/>
      <c r="O135" s="255"/>
      <c r="P135" s="255"/>
      <c r="Q135" s="255"/>
      <c r="R135" s="255"/>
      <c r="S135" s="255"/>
      <c r="T135" s="255"/>
      <c r="U135" s="256"/>
      <c r="V135" s="127"/>
      <c r="W135" s="128"/>
      <c r="X135" s="129"/>
      <c r="Y135" s="129"/>
      <c r="Z135" s="129"/>
      <c r="AA135" s="129"/>
      <c r="AB135" s="129"/>
      <c r="AC135" s="129"/>
      <c r="AD135" s="129"/>
      <c r="AE135" s="130"/>
      <c r="AF135" s="205"/>
      <c r="AG135" s="182"/>
      <c r="AH135" s="182"/>
      <c r="AI135" s="182"/>
      <c r="AJ135" s="182"/>
      <c r="AK135" s="182"/>
      <c r="AL135" s="182"/>
      <c r="AM135" s="182"/>
      <c r="AN135" s="182"/>
      <c r="AO135" s="181"/>
      <c r="AP135" s="127"/>
      <c r="AQ135" s="128"/>
      <c r="AR135" s="129"/>
      <c r="AS135" s="129"/>
      <c r="AT135" s="129"/>
      <c r="AU135" s="129"/>
      <c r="AV135" s="129"/>
      <c r="AW135" s="129"/>
      <c r="AX135" s="129"/>
      <c r="AY135" s="130"/>
      <c r="AZ135" s="260"/>
      <c r="BA135" s="258"/>
      <c r="BB135" s="258"/>
      <c r="BC135" s="258"/>
      <c r="BD135" s="258"/>
      <c r="BE135" s="258"/>
      <c r="BF135" s="258"/>
      <c r="BG135" s="258"/>
      <c r="BH135" s="258"/>
      <c r="BI135" s="259"/>
      <c r="BJ135" s="205" t="s">
        <v>112</v>
      </c>
      <c r="BK135" s="182"/>
      <c r="BL135" s="182"/>
      <c r="BM135" s="182"/>
      <c r="BN135" s="182"/>
      <c r="BO135" s="182"/>
      <c r="BP135" s="182"/>
      <c r="BQ135" s="182"/>
      <c r="BR135" s="182"/>
      <c r="BS135" s="181"/>
    </row>
    <row r="136" spans="1:71" x14ac:dyDescent="0.2">
      <c r="A136" s="248"/>
      <c r="B136" s="191"/>
      <c r="C136" s="192"/>
      <c r="D136" s="192"/>
      <c r="E136" s="192"/>
      <c r="F136" s="192"/>
      <c r="G136" s="192"/>
      <c r="H136" s="192"/>
      <c r="I136" s="192"/>
      <c r="J136" s="192"/>
      <c r="K136" s="193"/>
      <c r="L136" s="191" t="s">
        <v>0</v>
      </c>
      <c r="M136" s="192"/>
      <c r="N136" s="192"/>
      <c r="O136" s="192"/>
      <c r="P136" s="192"/>
      <c r="Q136" s="192"/>
      <c r="R136" s="192"/>
      <c r="S136" s="192"/>
      <c r="T136" s="192"/>
      <c r="U136" s="193"/>
      <c r="V136" s="191"/>
      <c r="W136" s="192"/>
      <c r="X136" s="192"/>
      <c r="Y136" s="192"/>
      <c r="Z136" s="192"/>
      <c r="AA136" s="192"/>
      <c r="AB136" s="192"/>
      <c r="AC136" s="192"/>
      <c r="AD136" s="192"/>
      <c r="AE136" s="193"/>
      <c r="AF136" s="183"/>
      <c r="AG136" s="184"/>
      <c r="AH136" s="184"/>
      <c r="AI136" s="184"/>
      <c r="AJ136" s="184"/>
      <c r="AK136" s="184"/>
      <c r="AL136" s="184"/>
      <c r="AM136" s="184"/>
      <c r="AN136" s="184"/>
      <c r="AO136" s="185"/>
      <c r="AP136" s="191"/>
      <c r="AQ136" s="192"/>
      <c r="AR136" s="192"/>
      <c r="AS136" s="192"/>
      <c r="AT136" s="192"/>
      <c r="AU136" s="192"/>
      <c r="AV136" s="192"/>
      <c r="AW136" s="192"/>
      <c r="AX136" s="192"/>
      <c r="AY136" s="193"/>
      <c r="AZ136" s="179" t="s">
        <v>0</v>
      </c>
      <c r="BA136" s="180"/>
      <c r="BB136" s="180"/>
      <c r="BC136" s="180"/>
      <c r="BD136" s="180"/>
      <c r="BE136" s="180"/>
      <c r="BF136" s="180"/>
      <c r="BG136" s="180"/>
      <c r="BH136" s="180"/>
      <c r="BI136" s="181"/>
      <c r="BJ136" s="205" t="s">
        <v>118</v>
      </c>
      <c r="BK136" s="182"/>
      <c r="BL136" s="182"/>
      <c r="BM136" s="182"/>
      <c r="BN136" s="182"/>
      <c r="BO136" s="182"/>
      <c r="BP136" s="182"/>
      <c r="BQ136" s="182"/>
      <c r="BR136" s="182"/>
      <c r="BS136" s="181"/>
    </row>
    <row r="137" spans="1:71" x14ac:dyDescent="0.2">
      <c r="A137" s="248"/>
      <c r="B137" s="202" t="s">
        <v>90</v>
      </c>
      <c r="C137" s="203"/>
      <c r="D137" s="203"/>
      <c r="E137" s="203"/>
      <c r="F137" s="203"/>
      <c r="G137" s="203"/>
      <c r="H137" s="203"/>
      <c r="I137" s="203"/>
      <c r="J137" s="203"/>
      <c r="K137" s="204"/>
      <c r="L137" s="202" t="s">
        <v>91</v>
      </c>
      <c r="M137" s="203"/>
      <c r="N137" s="203"/>
      <c r="O137" s="203"/>
      <c r="P137" s="203"/>
      <c r="Q137" s="203"/>
      <c r="R137" s="203"/>
      <c r="S137" s="203"/>
      <c r="T137" s="203"/>
      <c r="U137" s="204"/>
      <c r="V137" s="202" t="s">
        <v>90</v>
      </c>
      <c r="W137" s="203"/>
      <c r="X137" s="203"/>
      <c r="Y137" s="203"/>
      <c r="Z137" s="203"/>
      <c r="AA137" s="203"/>
      <c r="AB137" s="203"/>
      <c r="AC137" s="203"/>
      <c r="AD137" s="203"/>
      <c r="AE137" s="204"/>
      <c r="AF137" s="202" t="s">
        <v>75</v>
      </c>
      <c r="AG137" s="203"/>
      <c r="AH137" s="203"/>
      <c r="AI137" s="203"/>
      <c r="AJ137" s="203"/>
      <c r="AK137" s="203"/>
      <c r="AL137" s="203"/>
      <c r="AM137" s="203"/>
      <c r="AN137" s="203"/>
      <c r="AO137" s="204"/>
      <c r="AP137" s="206"/>
      <c r="AQ137" s="207"/>
      <c r="AR137" s="207"/>
      <c r="AS137" s="207"/>
      <c r="AT137" s="207"/>
      <c r="AU137" s="207"/>
      <c r="AV137" s="207"/>
      <c r="AW137" s="207"/>
      <c r="AX137" s="207"/>
      <c r="AY137" s="208"/>
      <c r="AZ137" s="202" t="s">
        <v>79</v>
      </c>
      <c r="BA137" s="203"/>
      <c r="BB137" s="203"/>
      <c r="BC137" s="203"/>
      <c r="BD137" s="203"/>
      <c r="BE137" s="203"/>
      <c r="BF137" s="203"/>
      <c r="BG137" s="203"/>
      <c r="BH137" s="203"/>
      <c r="BI137" s="204"/>
      <c r="BJ137" s="202" t="s">
        <v>75</v>
      </c>
      <c r="BK137" s="203"/>
      <c r="BL137" s="203"/>
      <c r="BM137" s="203"/>
      <c r="BN137" s="203"/>
      <c r="BO137" s="203"/>
      <c r="BP137" s="203"/>
      <c r="BQ137" s="203"/>
      <c r="BR137" s="203"/>
      <c r="BS137" s="204"/>
    </row>
    <row r="138" spans="1:71" x14ac:dyDescent="0.2">
      <c r="A138" s="7"/>
      <c r="B138" s="186"/>
      <c r="C138" s="186"/>
      <c r="D138" s="111"/>
      <c r="E138" s="111"/>
      <c r="F138" s="111"/>
      <c r="G138" s="187"/>
      <c r="H138" s="187"/>
      <c r="I138" s="7"/>
      <c r="J138" s="7"/>
      <c r="K138" s="7"/>
      <c r="L138" s="186"/>
      <c r="M138" s="186"/>
      <c r="N138" s="156"/>
      <c r="O138" s="111"/>
      <c r="P138" s="111"/>
      <c r="Q138" s="187"/>
      <c r="R138" s="187"/>
      <c r="S138" s="187"/>
      <c r="T138" s="187"/>
      <c r="U138" s="7"/>
      <c r="V138" s="186"/>
      <c r="W138" s="186"/>
      <c r="X138" s="111"/>
      <c r="Y138" s="111"/>
      <c r="Z138" s="111"/>
      <c r="AA138" s="187"/>
      <c r="AB138" s="187"/>
      <c r="AC138" s="7"/>
      <c r="AD138" s="7"/>
      <c r="AE138" s="7"/>
      <c r="AF138" s="186"/>
      <c r="AG138" s="186"/>
      <c r="AH138" s="111"/>
      <c r="AI138" s="111"/>
      <c r="AJ138" s="111"/>
      <c r="AK138" s="187"/>
      <c r="AL138" s="187"/>
      <c r="AM138" s="7"/>
      <c r="AN138" s="7"/>
      <c r="AO138" s="7"/>
      <c r="AP138" s="186"/>
      <c r="AQ138" s="186"/>
      <c r="AR138" s="111"/>
      <c r="AS138" s="111"/>
      <c r="AT138" s="111"/>
      <c r="AU138" s="187"/>
      <c r="AV138" s="187"/>
      <c r="AW138" s="7"/>
      <c r="AX138" s="7"/>
      <c r="AY138" s="7"/>
      <c r="AZ138" s="186"/>
      <c r="BA138" s="186"/>
      <c r="BB138" s="111"/>
      <c r="BC138" s="111"/>
      <c r="BD138" s="111"/>
      <c r="BE138" s="187"/>
      <c r="BF138" s="187"/>
      <c r="BG138" s="7"/>
      <c r="BH138" s="7"/>
      <c r="BI138" s="7"/>
      <c r="BJ138" s="186"/>
      <c r="BK138" s="186"/>
      <c r="BL138" s="111"/>
      <c r="BM138" s="111"/>
      <c r="BN138" s="111"/>
      <c r="BO138" s="187"/>
      <c r="BP138" s="187"/>
      <c r="BQ138" s="7"/>
      <c r="BR138" s="7"/>
      <c r="BS138" s="7"/>
    </row>
    <row r="139" spans="1:7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row>
    <row r="140" spans="1:71" x14ac:dyDescent="0.2">
      <c r="A140" s="250">
        <f>A128+1</f>
        <v>12</v>
      </c>
      <c r="B140" s="167">
        <f>BJ128+1</f>
        <v>45831</v>
      </c>
      <c r="C140" s="168"/>
      <c r="D140" s="168"/>
      <c r="E140" s="168"/>
      <c r="F140" s="168"/>
      <c r="G140" s="168"/>
      <c r="H140" s="168"/>
      <c r="I140" s="168"/>
      <c r="J140" s="168"/>
      <c r="K140" s="169"/>
      <c r="L140" s="167">
        <f>B140+1</f>
        <v>45832</v>
      </c>
      <c r="M140" s="168"/>
      <c r="N140" s="168"/>
      <c r="O140" s="168"/>
      <c r="P140" s="168"/>
      <c r="Q140" s="168"/>
      <c r="R140" s="168"/>
      <c r="S140" s="168"/>
      <c r="T140" s="168"/>
      <c r="U140" s="169"/>
      <c r="V140" s="167">
        <f>L140+1</f>
        <v>45833</v>
      </c>
      <c r="W140" s="168"/>
      <c r="X140" s="168"/>
      <c r="Y140" s="168"/>
      <c r="Z140" s="168"/>
      <c r="AA140" s="168"/>
      <c r="AB140" s="168"/>
      <c r="AC140" s="168"/>
      <c r="AD140" s="168"/>
      <c r="AE140" s="169"/>
      <c r="AF140" s="167">
        <f>V140+1</f>
        <v>45834</v>
      </c>
      <c r="AG140" s="168"/>
      <c r="AH140" s="168"/>
      <c r="AI140" s="168"/>
      <c r="AJ140" s="168"/>
      <c r="AK140" s="168"/>
      <c r="AL140" s="168"/>
      <c r="AM140" s="168"/>
      <c r="AN140" s="168"/>
      <c r="AO140" s="169"/>
      <c r="AP140" s="167">
        <f>AF140+1</f>
        <v>45835</v>
      </c>
      <c r="AQ140" s="168"/>
      <c r="AR140" s="168"/>
      <c r="AS140" s="168"/>
      <c r="AT140" s="168"/>
      <c r="AU140" s="168"/>
      <c r="AV140" s="168"/>
      <c r="AW140" s="168"/>
      <c r="AX140" s="168"/>
      <c r="AY140" s="169"/>
      <c r="AZ140" s="167">
        <f>AP140+1</f>
        <v>45836</v>
      </c>
      <c r="BA140" s="168"/>
      <c r="BB140" s="168"/>
      <c r="BC140" s="168"/>
      <c r="BD140" s="168"/>
      <c r="BE140" s="168"/>
      <c r="BF140" s="168"/>
      <c r="BG140" s="168"/>
      <c r="BH140" s="168"/>
      <c r="BI140" s="169"/>
      <c r="BJ140" s="167">
        <f>AZ140+1</f>
        <v>45837</v>
      </c>
      <c r="BK140" s="168"/>
      <c r="BL140" s="168"/>
      <c r="BM140" s="168"/>
      <c r="BN140" s="168"/>
      <c r="BO140" s="168"/>
      <c r="BP140" s="168"/>
      <c r="BQ140" s="168"/>
      <c r="BR140" s="168"/>
      <c r="BS140" s="169"/>
    </row>
    <row r="141" spans="1:71" x14ac:dyDescent="0.2">
      <c r="A141" s="250"/>
      <c r="B141" s="170" t="s">
        <v>14</v>
      </c>
      <c r="C141" s="171"/>
      <c r="D141" s="171"/>
      <c r="E141" s="171"/>
      <c r="F141" s="171"/>
      <c r="G141" s="171"/>
      <c r="H141" s="171"/>
      <c r="I141" s="171"/>
      <c r="J141" s="171"/>
      <c r="K141" s="172"/>
      <c r="L141" s="173" t="s">
        <v>53</v>
      </c>
      <c r="M141" s="174"/>
      <c r="N141" s="174"/>
      <c r="O141" s="174"/>
      <c r="P141" s="174"/>
      <c r="Q141" s="174"/>
      <c r="R141" s="174"/>
      <c r="S141" s="174"/>
      <c r="T141" s="174"/>
      <c r="U141" s="175"/>
      <c r="V141" s="170" t="s">
        <v>14</v>
      </c>
      <c r="W141" s="171"/>
      <c r="X141" s="171"/>
      <c r="Y141" s="171"/>
      <c r="Z141" s="171"/>
      <c r="AA141" s="171"/>
      <c r="AB141" s="171"/>
      <c r="AC141" s="171"/>
      <c r="AD141" s="171"/>
      <c r="AE141" s="172"/>
      <c r="AF141" s="170" t="s">
        <v>14</v>
      </c>
      <c r="AG141" s="171"/>
      <c r="AH141" s="171"/>
      <c r="AI141" s="171"/>
      <c r="AJ141" s="171"/>
      <c r="AK141" s="171"/>
      <c r="AL141" s="171"/>
      <c r="AM141" s="171"/>
      <c r="AN141" s="171"/>
      <c r="AO141" s="172"/>
      <c r="AP141" s="173" t="s">
        <v>94</v>
      </c>
      <c r="AQ141" s="174"/>
      <c r="AR141" s="174"/>
      <c r="AS141" s="174"/>
      <c r="AT141" s="174"/>
      <c r="AU141" s="174"/>
      <c r="AV141" s="174"/>
      <c r="AW141" s="174"/>
      <c r="AX141" s="174"/>
      <c r="AY141" s="175"/>
      <c r="AZ141" s="251" t="s">
        <v>97</v>
      </c>
      <c r="BA141" s="252"/>
      <c r="BB141" s="252"/>
      <c r="BC141" s="252"/>
      <c r="BD141" s="252"/>
      <c r="BE141" s="252"/>
      <c r="BF141" s="252"/>
      <c r="BG141" s="252"/>
      <c r="BH141" s="252"/>
      <c r="BI141" s="253"/>
      <c r="BJ141" s="170" t="s">
        <v>14</v>
      </c>
      <c r="BK141" s="171"/>
      <c r="BL141" s="171"/>
      <c r="BM141" s="171"/>
      <c r="BN141" s="171"/>
      <c r="BO141" s="171"/>
      <c r="BP141" s="171"/>
      <c r="BQ141" s="171"/>
      <c r="BR141" s="171"/>
      <c r="BS141" s="172"/>
    </row>
    <row r="142" spans="1:71" x14ac:dyDescent="0.2">
      <c r="A142" s="250"/>
      <c r="B142" s="179"/>
      <c r="C142" s="180"/>
      <c r="D142" s="180"/>
      <c r="E142" s="180"/>
      <c r="F142" s="180"/>
      <c r="G142" s="180"/>
      <c r="H142" s="180"/>
      <c r="I142" s="180"/>
      <c r="J142" s="180"/>
      <c r="K142" s="181"/>
      <c r="L142" s="179"/>
      <c r="M142" s="180"/>
      <c r="N142" s="180"/>
      <c r="O142" s="180"/>
      <c r="P142" s="180"/>
      <c r="Q142" s="180"/>
      <c r="R142" s="180"/>
      <c r="S142" s="180"/>
      <c r="T142" s="180"/>
      <c r="U142" s="181"/>
      <c r="V142" s="179"/>
      <c r="W142" s="180"/>
      <c r="X142" s="180"/>
      <c r="Y142" s="180"/>
      <c r="Z142" s="180"/>
      <c r="AA142" s="180"/>
      <c r="AB142" s="180"/>
      <c r="AC142" s="180"/>
      <c r="AD142" s="180"/>
      <c r="AE142" s="181"/>
      <c r="AF142" s="179"/>
      <c r="AG142" s="180"/>
      <c r="AH142" s="180"/>
      <c r="AI142" s="180"/>
      <c r="AJ142" s="180"/>
      <c r="AK142" s="180"/>
      <c r="AL142" s="180"/>
      <c r="AM142" s="180"/>
      <c r="AN142" s="180"/>
      <c r="AO142" s="181"/>
      <c r="AP142" s="179"/>
      <c r="AQ142" s="180"/>
      <c r="AR142" s="180"/>
      <c r="AS142" s="180"/>
      <c r="AT142" s="180"/>
      <c r="AU142" s="180"/>
      <c r="AV142" s="180"/>
      <c r="AW142" s="180"/>
      <c r="AX142" s="180"/>
      <c r="AY142" s="181"/>
      <c r="AZ142" s="179"/>
      <c r="BA142" s="180"/>
      <c r="BB142" s="180"/>
      <c r="BC142" s="180"/>
      <c r="BD142" s="180"/>
      <c r="BE142" s="180"/>
      <c r="BF142" s="180"/>
      <c r="BG142" s="180"/>
      <c r="BH142" s="180"/>
      <c r="BI142" s="181"/>
      <c r="BJ142" s="179"/>
      <c r="BK142" s="180"/>
      <c r="BL142" s="180"/>
      <c r="BM142" s="180"/>
      <c r="BN142" s="180"/>
      <c r="BO142" s="180"/>
      <c r="BP142" s="180"/>
      <c r="BQ142" s="180"/>
      <c r="BR142" s="180"/>
      <c r="BS142" s="181"/>
    </row>
    <row r="143" spans="1:71" x14ac:dyDescent="0.2">
      <c r="A143" s="250"/>
      <c r="B143" s="124"/>
      <c r="C143" s="164"/>
      <c r="D143" s="164"/>
      <c r="E143" s="164"/>
      <c r="F143" s="164"/>
      <c r="G143" s="201"/>
      <c r="H143" s="201"/>
      <c r="I143" s="114"/>
      <c r="J143" s="164"/>
      <c r="K143" s="125"/>
      <c r="L143" s="179" t="s">
        <v>92</v>
      </c>
      <c r="M143" s="180"/>
      <c r="N143" s="180"/>
      <c r="O143" s="180"/>
      <c r="P143" s="180"/>
      <c r="Q143" s="180"/>
      <c r="R143" s="180"/>
      <c r="S143" s="180"/>
      <c r="T143" s="180"/>
      <c r="U143" s="181"/>
      <c r="V143" s="124"/>
      <c r="W143" s="164"/>
      <c r="X143" s="164"/>
      <c r="Y143" s="164"/>
      <c r="Z143" s="164"/>
      <c r="AA143" s="201"/>
      <c r="AB143" s="201"/>
      <c r="AC143" s="114"/>
      <c r="AD143" s="164"/>
      <c r="AE143" s="125"/>
      <c r="AF143" s="124"/>
      <c r="AG143" s="164"/>
      <c r="AH143" s="164"/>
      <c r="AI143" s="164"/>
      <c r="AJ143" s="164"/>
      <c r="AK143" s="201"/>
      <c r="AL143" s="201"/>
      <c r="AM143" s="114"/>
      <c r="AN143" s="164"/>
      <c r="AO143" s="125"/>
      <c r="AP143" s="179" t="s">
        <v>95</v>
      </c>
      <c r="AQ143" s="180"/>
      <c r="AR143" s="180"/>
      <c r="AS143" s="180"/>
      <c r="AT143" s="180"/>
      <c r="AU143" s="180"/>
      <c r="AV143" s="180"/>
      <c r="AW143" s="180"/>
      <c r="AX143" s="180"/>
      <c r="AY143" s="181"/>
      <c r="AZ143" s="179"/>
      <c r="BA143" s="180"/>
      <c r="BB143" s="180"/>
      <c r="BC143" s="180"/>
      <c r="BD143" s="180"/>
      <c r="BE143" s="180"/>
      <c r="BF143" s="180"/>
      <c r="BG143" s="180"/>
      <c r="BH143" s="180"/>
      <c r="BI143" s="181"/>
      <c r="BJ143" s="124"/>
      <c r="BK143" s="164"/>
      <c r="BL143" s="164"/>
      <c r="BM143" s="164"/>
      <c r="BN143" s="164"/>
      <c r="BO143" s="201"/>
      <c r="BP143" s="201"/>
      <c r="BQ143" s="114"/>
      <c r="BR143" s="164"/>
      <c r="BS143" s="125"/>
    </row>
    <row r="144" spans="1:71" x14ac:dyDescent="0.2">
      <c r="A144" s="250"/>
      <c r="B144" s="124"/>
      <c r="C144" s="164"/>
      <c r="D144" s="164"/>
      <c r="E144" s="164"/>
      <c r="F144" s="164"/>
      <c r="G144" s="164"/>
      <c r="H144" s="164"/>
      <c r="I144" s="164"/>
      <c r="J144" s="164"/>
      <c r="K144" s="125"/>
      <c r="L144" s="112"/>
      <c r="M144" s="113"/>
      <c r="N144" s="160"/>
      <c r="O144" s="132" t="s">
        <v>17</v>
      </c>
      <c r="P144" s="133">
        <f>((3600/((60%*VMA)*1000))*1000)*"00:00:01"</f>
        <v>4.4802867383512551E-3</v>
      </c>
      <c r="Q144" s="132" t="s">
        <v>16</v>
      </c>
      <c r="R144" s="133">
        <f>((3600/((65%*VMA)*1000))*1000)*"00:00:01"</f>
        <v>4.1356492969396186E-3</v>
      </c>
      <c r="S144" s="133"/>
      <c r="T144" s="160"/>
      <c r="U144" s="108"/>
      <c r="V144" s="124"/>
      <c r="W144" s="164"/>
      <c r="X144" s="164"/>
      <c r="Y144" s="164"/>
      <c r="Z144" s="164"/>
      <c r="AA144" s="164"/>
      <c r="AB144" s="164"/>
      <c r="AC144" s="164"/>
      <c r="AD144" s="164"/>
      <c r="AE144" s="125"/>
      <c r="AF144" s="124"/>
      <c r="AG144" s="164"/>
      <c r="AH144" s="164"/>
      <c r="AI144" s="164"/>
      <c r="AJ144" s="164"/>
      <c r="AK144" s="164"/>
      <c r="AL144" s="164"/>
      <c r="AM144" s="164"/>
      <c r="AN144" s="164"/>
      <c r="AO144" s="125"/>
      <c r="AP144" s="112"/>
      <c r="AQ144" s="113"/>
      <c r="AR144" s="160"/>
      <c r="AS144" s="132" t="s">
        <v>17</v>
      </c>
      <c r="AT144" s="133">
        <f>((3600/((60%*VMA)*1000))*1000)*"00:00:01"</f>
        <v>4.4802867383512551E-3</v>
      </c>
      <c r="AU144" s="132" t="s">
        <v>16</v>
      </c>
      <c r="AV144" s="133">
        <f>((3600/((65%*VMA)*1000))*1000)*"00:00:01"</f>
        <v>4.1356492969396186E-3</v>
      </c>
      <c r="AW144" s="133"/>
      <c r="AX144" s="160"/>
      <c r="AY144" s="108"/>
      <c r="AZ144" s="112"/>
      <c r="BA144" s="113"/>
      <c r="BB144" s="160"/>
      <c r="BC144" s="132"/>
      <c r="BD144" s="133"/>
      <c r="BE144" s="132"/>
      <c r="BF144" s="133"/>
      <c r="BG144" s="133"/>
      <c r="BH144" s="160"/>
      <c r="BI144" s="108"/>
      <c r="BJ144" s="124"/>
      <c r="BK144" s="164"/>
      <c r="BL144" s="164"/>
      <c r="BM144" s="164"/>
      <c r="BN144" s="164"/>
      <c r="BO144" s="164"/>
      <c r="BP144" s="164"/>
      <c r="BQ144" s="164"/>
      <c r="BR144" s="164"/>
      <c r="BS144" s="125"/>
    </row>
    <row r="145" spans="1:71" x14ac:dyDescent="0.2">
      <c r="A145" s="250"/>
      <c r="B145" s="124"/>
      <c r="C145" s="164"/>
      <c r="D145" s="114"/>
      <c r="E145" s="114"/>
      <c r="F145" s="114"/>
      <c r="G145" s="114"/>
      <c r="H145" s="114"/>
      <c r="I145" s="114"/>
      <c r="J145" s="114"/>
      <c r="K145" s="126"/>
      <c r="L145" s="179" t="s">
        <v>66</v>
      </c>
      <c r="M145" s="180"/>
      <c r="N145" s="180"/>
      <c r="O145" s="180"/>
      <c r="P145" s="180"/>
      <c r="Q145" s="180"/>
      <c r="R145" s="180"/>
      <c r="S145" s="180"/>
      <c r="T145" s="180"/>
      <c r="U145" s="181"/>
      <c r="V145" s="124"/>
      <c r="W145" s="164"/>
      <c r="X145" s="114"/>
      <c r="Y145" s="114"/>
      <c r="Z145" s="114"/>
      <c r="AA145" s="114"/>
      <c r="AB145" s="114"/>
      <c r="AC145" s="114"/>
      <c r="AD145" s="114"/>
      <c r="AE145" s="126"/>
      <c r="AF145" s="124"/>
      <c r="AG145" s="164"/>
      <c r="AH145" s="114"/>
      <c r="AI145" s="114"/>
      <c r="AJ145" s="114"/>
      <c r="AK145" s="114"/>
      <c r="AL145" s="114"/>
      <c r="AM145" s="114"/>
      <c r="AN145" s="114"/>
      <c r="AO145" s="126"/>
      <c r="AP145" s="205" t="s">
        <v>93</v>
      </c>
      <c r="AQ145" s="180"/>
      <c r="AR145" s="180"/>
      <c r="AS145" s="180"/>
      <c r="AT145" s="180"/>
      <c r="AU145" s="180"/>
      <c r="AV145" s="180"/>
      <c r="AW145" s="180"/>
      <c r="AX145" s="180"/>
      <c r="AY145" s="181"/>
      <c r="AZ145" s="205"/>
      <c r="BA145" s="180"/>
      <c r="BB145" s="180"/>
      <c r="BC145" s="180"/>
      <c r="BD145" s="180"/>
      <c r="BE145" s="180"/>
      <c r="BF145" s="180"/>
      <c r="BG145" s="180"/>
      <c r="BH145" s="180"/>
      <c r="BI145" s="181"/>
      <c r="BJ145" s="124"/>
      <c r="BK145" s="164"/>
      <c r="BL145" s="114"/>
      <c r="BM145" s="114"/>
      <c r="BN145" s="114"/>
      <c r="BO145" s="114"/>
      <c r="BP145" s="114"/>
      <c r="BQ145" s="114"/>
      <c r="BR145" s="114"/>
      <c r="BS145" s="126"/>
    </row>
    <row r="146" spans="1:71" x14ac:dyDescent="0.2">
      <c r="A146" s="250"/>
      <c r="B146" s="127"/>
      <c r="C146" s="128"/>
      <c r="D146" s="129"/>
      <c r="E146" s="129"/>
      <c r="F146" s="129"/>
      <c r="G146" s="129"/>
      <c r="H146" s="129"/>
      <c r="I146" s="129"/>
      <c r="J146" s="129"/>
      <c r="K146" s="130"/>
      <c r="L146" s="159"/>
      <c r="M146" s="157"/>
      <c r="N146" s="157"/>
      <c r="O146" s="157"/>
      <c r="P146" s="157"/>
      <c r="Q146" s="157"/>
      <c r="R146" s="157"/>
      <c r="S146" s="157"/>
      <c r="T146" s="157"/>
      <c r="U146" s="158"/>
      <c r="V146" s="127"/>
      <c r="W146" s="128"/>
      <c r="X146" s="129"/>
      <c r="Y146" s="129"/>
      <c r="Z146" s="129"/>
      <c r="AA146" s="129"/>
      <c r="AB146" s="129"/>
      <c r="AC146" s="129"/>
      <c r="AD146" s="129"/>
      <c r="AE146" s="130"/>
      <c r="AF146" s="127"/>
      <c r="AG146" s="128"/>
      <c r="AH146" s="129"/>
      <c r="AI146" s="129"/>
      <c r="AJ146" s="129"/>
      <c r="AK146" s="129"/>
      <c r="AL146" s="129"/>
      <c r="AM146" s="129"/>
      <c r="AN146" s="129"/>
      <c r="AO146" s="130"/>
      <c r="AP146" s="159"/>
      <c r="AQ146" s="157"/>
      <c r="AR146" s="157"/>
      <c r="AS146" s="157"/>
      <c r="AT146" s="157"/>
      <c r="AU146" s="157"/>
      <c r="AV146" s="157"/>
      <c r="AW146" s="157"/>
      <c r="AX146" s="157"/>
      <c r="AY146" s="158"/>
      <c r="AZ146" s="159"/>
      <c r="BA146" s="157"/>
      <c r="BB146" s="157"/>
      <c r="BC146" s="157"/>
      <c r="BD146" s="157"/>
      <c r="BE146" s="157"/>
      <c r="BF146" s="157"/>
      <c r="BG146" s="157"/>
      <c r="BH146" s="157"/>
      <c r="BI146" s="158"/>
      <c r="BJ146" s="127"/>
      <c r="BK146" s="128"/>
      <c r="BL146" s="129"/>
      <c r="BM146" s="129"/>
      <c r="BN146" s="129"/>
      <c r="BO146" s="129"/>
      <c r="BP146" s="129"/>
      <c r="BQ146" s="129"/>
      <c r="BR146" s="129"/>
      <c r="BS146" s="130"/>
    </row>
    <row r="147" spans="1:71" x14ac:dyDescent="0.2">
      <c r="A147" s="250"/>
      <c r="B147" s="127"/>
      <c r="C147" s="128"/>
      <c r="D147" s="129"/>
      <c r="E147" s="129"/>
      <c r="F147" s="129"/>
      <c r="G147" s="129"/>
      <c r="H147" s="129"/>
      <c r="I147" s="129"/>
      <c r="J147" s="129"/>
      <c r="K147" s="130"/>
      <c r="L147" s="205" t="s">
        <v>98</v>
      </c>
      <c r="M147" s="182"/>
      <c r="N147" s="182"/>
      <c r="O147" s="182"/>
      <c r="P147" s="182"/>
      <c r="Q147" s="182"/>
      <c r="R147" s="182"/>
      <c r="S147" s="182"/>
      <c r="T147" s="182"/>
      <c r="U147" s="181"/>
      <c r="V147" s="127"/>
      <c r="W147" s="128"/>
      <c r="X147" s="129"/>
      <c r="Y147" s="129"/>
      <c r="Z147" s="129"/>
      <c r="AA147" s="129"/>
      <c r="AB147" s="129"/>
      <c r="AC147" s="129"/>
      <c r="AD147" s="129"/>
      <c r="AE147" s="130"/>
      <c r="AF147" s="127"/>
      <c r="AG147" s="128"/>
      <c r="AH147" s="129"/>
      <c r="AI147" s="129"/>
      <c r="AJ147" s="129"/>
      <c r="AK147" s="129"/>
      <c r="AL147" s="129"/>
      <c r="AM147" s="129"/>
      <c r="AN147" s="129"/>
      <c r="AO147" s="130"/>
      <c r="AP147" s="205"/>
      <c r="AQ147" s="182"/>
      <c r="AR147" s="182"/>
      <c r="AS147" s="182"/>
      <c r="AT147" s="182"/>
      <c r="AU147" s="182"/>
      <c r="AV147" s="182"/>
      <c r="AW147" s="182"/>
      <c r="AX147" s="182"/>
      <c r="AY147" s="181"/>
      <c r="AZ147" s="205"/>
      <c r="BA147" s="182"/>
      <c r="BB147" s="182"/>
      <c r="BC147" s="182"/>
      <c r="BD147" s="182"/>
      <c r="BE147" s="182"/>
      <c r="BF147" s="182"/>
      <c r="BG147" s="182"/>
      <c r="BH147" s="182"/>
      <c r="BI147" s="181"/>
      <c r="BJ147" s="127"/>
      <c r="BK147" s="128"/>
      <c r="BL147" s="129"/>
      <c r="BM147" s="129"/>
      <c r="BN147" s="129"/>
      <c r="BO147" s="129"/>
      <c r="BP147" s="129"/>
      <c r="BQ147" s="129"/>
      <c r="BR147" s="129"/>
      <c r="BS147" s="130"/>
    </row>
    <row r="148" spans="1:71" x14ac:dyDescent="0.2">
      <c r="A148" s="250"/>
      <c r="B148" s="191"/>
      <c r="C148" s="192"/>
      <c r="D148" s="192"/>
      <c r="E148" s="192"/>
      <c r="F148" s="192"/>
      <c r="G148" s="192"/>
      <c r="H148" s="192"/>
      <c r="I148" s="192"/>
      <c r="J148" s="192"/>
      <c r="K148" s="193"/>
      <c r="L148" s="183"/>
      <c r="M148" s="184"/>
      <c r="N148" s="184"/>
      <c r="O148" s="184"/>
      <c r="P148" s="184"/>
      <c r="Q148" s="184"/>
      <c r="R148" s="184"/>
      <c r="S148" s="184"/>
      <c r="T148" s="184"/>
      <c r="U148" s="185"/>
      <c r="V148" s="191"/>
      <c r="W148" s="192"/>
      <c r="X148" s="192"/>
      <c r="Y148" s="192"/>
      <c r="Z148" s="192"/>
      <c r="AA148" s="192"/>
      <c r="AB148" s="192"/>
      <c r="AC148" s="192"/>
      <c r="AD148" s="192"/>
      <c r="AE148" s="193"/>
      <c r="AF148" s="191"/>
      <c r="AG148" s="192"/>
      <c r="AH148" s="192"/>
      <c r="AI148" s="192"/>
      <c r="AJ148" s="192"/>
      <c r="AK148" s="192"/>
      <c r="AL148" s="192"/>
      <c r="AM148" s="192"/>
      <c r="AN148" s="192"/>
      <c r="AO148" s="193"/>
      <c r="AP148" s="183"/>
      <c r="AQ148" s="184"/>
      <c r="AR148" s="184"/>
      <c r="AS148" s="184"/>
      <c r="AT148" s="184"/>
      <c r="AU148" s="184"/>
      <c r="AV148" s="184"/>
      <c r="AW148" s="184"/>
      <c r="AX148" s="184"/>
      <c r="AY148" s="185"/>
      <c r="AZ148" s="183"/>
      <c r="BA148" s="184"/>
      <c r="BB148" s="184"/>
      <c r="BC148" s="184"/>
      <c r="BD148" s="184"/>
      <c r="BE148" s="184"/>
      <c r="BF148" s="184"/>
      <c r="BG148" s="184"/>
      <c r="BH148" s="184"/>
      <c r="BI148" s="185"/>
      <c r="BJ148" s="191"/>
      <c r="BK148" s="192"/>
      <c r="BL148" s="192"/>
      <c r="BM148" s="192"/>
      <c r="BN148" s="192"/>
      <c r="BO148" s="192"/>
      <c r="BP148" s="192"/>
      <c r="BQ148" s="192"/>
      <c r="BR148" s="192"/>
      <c r="BS148" s="193"/>
    </row>
    <row r="149" spans="1:71" x14ac:dyDescent="0.2">
      <c r="A149" s="250"/>
      <c r="B149" s="202" t="s">
        <v>90</v>
      </c>
      <c r="C149" s="203"/>
      <c r="D149" s="203"/>
      <c r="E149" s="203"/>
      <c r="F149" s="203"/>
      <c r="G149" s="203"/>
      <c r="H149" s="203"/>
      <c r="I149" s="203"/>
      <c r="J149" s="203"/>
      <c r="K149" s="204"/>
      <c r="L149" s="202" t="s">
        <v>132</v>
      </c>
      <c r="M149" s="203"/>
      <c r="N149" s="203"/>
      <c r="O149" s="203"/>
      <c r="P149" s="203"/>
      <c r="Q149" s="203"/>
      <c r="R149" s="203"/>
      <c r="S149" s="203"/>
      <c r="T149" s="203"/>
      <c r="U149" s="204"/>
      <c r="V149" s="202" t="s">
        <v>90</v>
      </c>
      <c r="W149" s="203"/>
      <c r="X149" s="203"/>
      <c r="Y149" s="203"/>
      <c r="Z149" s="203"/>
      <c r="AA149" s="203"/>
      <c r="AB149" s="203"/>
      <c r="AC149" s="203"/>
      <c r="AD149" s="203"/>
      <c r="AE149" s="204"/>
      <c r="AF149" s="202" t="s">
        <v>90</v>
      </c>
      <c r="AG149" s="203"/>
      <c r="AH149" s="203"/>
      <c r="AI149" s="203"/>
      <c r="AJ149" s="203"/>
      <c r="AK149" s="203"/>
      <c r="AL149" s="203"/>
      <c r="AM149" s="203"/>
      <c r="AN149" s="203"/>
      <c r="AO149" s="204"/>
      <c r="AP149" s="202" t="s">
        <v>75</v>
      </c>
      <c r="AQ149" s="203"/>
      <c r="AR149" s="203"/>
      <c r="AS149" s="203"/>
      <c r="AT149" s="203"/>
      <c r="AU149" s="203"/>
      <c r="AV149" s="203"/>
      <c r="AW149" s="203"/>
      <c r="AX149" s="203"/>
      <c r="AY149" s="204"/>
      <c r="AZ149" s="202"/>
      <c r="BA149" s="203"/>
      <c r="BB149" s="203"/>
      <c r="BC149" s="203"/>
      <c r="BD149" s="203"/>
      <c r="BE149" s="203"/>
      <c r="BF149" s="203"/>
      <c r="BG149" s="203"/>
      <c r="BH149" s="203"/>
      <c r="BI149" s="204"/>
      <c r="BJ149" s="202" t="s">
        <v>90</v>
      </c>
      <c r="BK149" s="203"/>
      <c r="BL149" s="203"/>
      <c r="BM149" s="203"/>
      <c r="BN149" s="203"/>
      <c r="BO149" s="203"/>
      <c r="BP149" s="203"/>
      <c r="BQ149" s="203"/>
      <c r="BR149" s="203"/>
      <c r="BS149" s="204"/>
    </row>
    <row r="150" spans="1:71" x14ac:dyDescent="0.2">
      <c r="A150" s="7"/>
      <c r="B150" s="186"/>
      <c r="C150" s="186"/>
      <c r="D150" s="111"/>
      <c r="E150" s="111"/>
      <c r="F150" s="111"/>
      <c r="G150" s="187"/>
      <c r="H150" s="187"/>
      <c r="I150" s="7"/>
      <c r="J150" s="7"/>
      <c r="K150" s="7"/>
      <c r="L150" s="186"/>
      <c r="M150" s="186"/>
      <c r="N150" s="156"/>
      <c r="O150" s="111"/>
      <c r="P150" s="111"/>
      <c r="Q150" s="187"/>
      <c r="R150" s="187"/>
      <c r="S150" s="187"/>
      <c r="T150" s="187"/>
      <c r="U150" s="7"/>
      <c r="V150" s="186"/>
      <c r="W150" s="186"/>
      <c r="X150" s="111"/>
      <c r="Y150" s="111"/>
      <c r="Z150" s="111"/>
      <c r="AA150" s="187"/>
      <c r="AB150" s="187"/>
      <c r="AC150" s="7"/>
      <c r="AD150" s="7"/>
      <c r="AE150" s="7"/>
      <c r="AF150" s="186"/>
      <c r="AG150" s="186"/>
      <c r="AH150" s="111"/>
      <c r="AI150" s="111"/>
      <c r="AJ150" s="111"/>
      <c r="AK150" s="187"/>
      <c r="AL150" s="187"/>
      <c r="AM150" s="7"/>
      <c r="AN150" s="7"/>
      <c r="AO150" s="7"/>
      <c r="AP150" s="186"/>
      <c r="AQ150" s="186"/>
      <c r="AR150" s="111"/>
      <c r="AS150" s="111"/>
      <c r="AT150" s="111"/>
      <c r="AU150" s="187"/>
      <c r="AV150" s="187"/>
      <c r="AW150" s="7"/>
      <c r="AX150" s="7"/>
      <c r="AY150" s="7"/>
      <c r="AZ150" s="186"/>
      <c r="BA150" s="186"/>
      <c r="BB150" s="111"/>
      <c r="BC150" s="111"/>
      <c r="BD150" s="111"/>
      <c r="BE150" s="187"/>
      <c r="BF150" s="187"/>
      <c r="BG150" s="7"/>
      <c r="BH150" s="7"/>
      <c r="BI150" s="7"/>
      <c r="BJ150" s="186"/>
      <c r="BK150" s="186"/>
      <c r="BL150" s="111"/>
      <c r="BM150" s="111"/>
      <c r="BN150" s="111"/>
      <c r="BO150" s="187"/>
      <c r="BP150" s="187"/>
      <c r="BQ150" s="7"/>
      <c r="BR150" s="7"/>
      <c r="BS150" s="7"/>
    </row>
    <row r="151" spans="1:7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row>
    <row r="152" spans="1:71" x14ac:dyDescent="0.2">
      <c r="A152" s="247">
        <f>A140+1</f>
        <v>13</v>
      </c>
      <c r="B152" s="167">
        <f>BJ140+1</f>
        <v>45838</v>
      </c>
      <c r="C152" s="168"/>
      <c r="D152" s="168"/>
      <c r="E152" s="168"/>
      <c r="F152" s="168"/>
      <c r="G152" s="168"/>
      <c r="H152" s="168"/>
      <c r="I152" s="168"/>
      <c r="J152" s="168"/>
      <c r="K152" s="169"/>
      <c r="L152" s="167">
        <f>B152+1</f>
        <v>45839</v>
      </c>
      <c r="M152" s="168"/>
      <c r="N152" s="168"/>
      <c r="O152" s="168"/>
      <c r="P152" s="168"/>
      <c r="Q152" s="168"/>
      <c r="R152" s="168"/>
      <c r="S152" s="168"/>
      <c r="T152" s="168"/>
      <c r="U152" s="169"/>
      <c r="V152" s="167">
        <f>L152+1</f>
        <v>45840</v>
      </c>
      <c r="W152" s="168"/>
      <c r="X152" s="168"/>
      <c r="Y152" s="168"/>
      <c r="Z152" s="168"/>
      <c r="AA152" s="168"/>
      <c r="AB152" s="168"/>
      <c r="AC152" s="168"/>
      <c r="AD152" s="168"/>
      <c r="AE152" s="169"/>
      <c r="AF152" s="167">
        <f>V152+1</f>
        <v>45841</v>
      </c>
      <c r="AG152" s="168"/>
      <c r="AH152" s="168"/>
      <c r="AI152" s="168"/>
      <c r="AJ152" s="168"/>
      <c r="AK152" s="168"/>
      <c r="AL152" s="168"/>
      <c r="AM152" s="168"/>
      <c r="AN152" s="168"/>
      <c r="AO152" s="169"/>
      <c r="AP152" s="167">
        <f>AF152+1</f>
        <v>45842</v>
      </c>
      <c r="AQ152" s="168"/>
      <c r="AR152" s="168"/>
      <c r="AS152" s="168"/>
      <c r="AT152" s="168"/>
      <c r="AU152" s="168"/>
      <c r="AV152" s="168"/>
      <c r="AW152" s="168"/>
      <c r="AX152" s="168"/>
      <c r="AY152" s="169"/>
      <c r="AZ152" s="167">
        <f>AP152+1</f>
        <v>45843</v>
      </c>
      <c r="BA152" s="168"/>
      <c r="BB152" s="168"/>
      <c r="BC152" s="168"/>
      <c r="BD152" s="168"/>
      <c r="BE152" s="168"/>
      <c r="BF152" s="168"/>
      <c r="BG152" s="168"/>
      <c r="BH152" s="168"/>
      <c r="BI152" s="169"/>
      <c r="BJ152" s="167">
        <f>AZ152+1</f>
        <v>45844</v>
      </c>
      <c r="BK152" s="168"/>
      <c r="BL152" s="168"/>
      <c r="BM152" s="168"/>
      <c r="BN152" s="168"/>
      <c r="BO152" s="168"/>
      <c r="BP152" s="168"/>
      <c r="BQ152" s="168"/>
      <c r="BR152" s="168"/>
      <c r="BS152" s="169"/>
    </row>
    <row r="153" spans="1:71" x14ac:dyDescent="0.2">
      <c r="A153" s="247"/>
      <c r="B153" s="170" t="s">
        <v>14</v>
      </c>
      <c r="C153" s="171"/>
      <c r="D153" s="171"/>
      <c r="E153" s="171"/>
      <c r="F153" s="171"/>
      <c r="G153" s="171"/>
      <c r="H153" s="171"/>
      <c r="I153" s="171"/>
      <c r="J153" s="171"/>
      <c r="K153" s="172"/>
      <c r="L153" s="170" t="s">
        <v>14</v>
      </c>
      <c r="M153" s="171"/>
      <c r="N153" s="171"/>
      <c r="O153" s="171"/>
      <c r="P153" s="171"/>
      <c r="Q153" s="171"/>
      <c r="R153" s="171"/>
      <c r="S153" s="171"/>
      <c r="T153" s="171"/>
      <c r="U153" s="172"/>
      <c r="V153" s="170" t="s">
        <v>14</v>
      </c>
      <c r="W153" s="171"/>
      <c r="X153" s="171"/>
      <c r="Y153" s="171"/>
      <c r="Z153" s="171"/>
      <c r="AA153" s="171"/>
      <c r="AB153" s="171"/>
      <c r="AC153" s="171"/>
      <c r="AD153" s="171"/>
      <c r="AE153" s="172"/>
      <c r="AF153" s="170" t="s">
        <v>14</v>
      </c>
      <c r="AG153" s="171"/>
      <c r="AH153" s="171"/>
      <c r="AI153" s="171"/>
      <c r="AJ153" s="171"/>
      <c r="AK153" s="171"/>
      <c r="AL153" s="171"/>
      <c r="AM153" s="171"/>
      <c r="AN153" s="171"/>
      <c r="AO153" s="172"/>
      <c r="AP153" s="170" t="s">
        <v>14</v>
      </c>
      <c r="AQ153" s="171"/>
      <c r="AR153" s="171"/>
      <c r="AS153" s="171"/>
      <c r="AT153" s="171"/>
      <c r="AU153" s="171"/>
      <c r="AV153" s="171"/>
      <c r="AW153" s="171"/>
      <c r="AX153" s="171"/>
      <c r="AY153" s="172"/>
      <c r="AZ153" s="170" t="s">
        <v>14</v>
      </c>
      <c r="BA153" s="171"/>
      <c r="BB153" s="171"/>
      <c r="BC153" s="171"/>
      <c r="BD153" s="171"/>
      <c r="BE153" s="171"/>
      <c r="BF153" s="171"/>
      <c r="BG153" s="171"/>
      <c r="BH153" s="171"/>
      <c r="BI153" s="172"/>
      <c r="BJ153" s="170" t="s">
        <v>14</v>
      </c>
      <c r="BK153" s="171"/>
      <c r="BL153" s="171"/>
      <c r="BM153" s="171"/>
      <c r="BN153" s="171"/>
      <c r="BO153" s="171"/>
      <c r="BP153" s="171"/>
      <c r="BQ153" s="171"/>
      <c r="BR153" s="171"/>
      <c r="BS153" s="172"/>
    </row>
    <row r="154" spans="1:71" x14ac:dyDescent="0.2">
      <c r="A154" s="247"/>
      <c r="B154" s="179"/>
      <c r="C154" s="180"/>
      <c r="D154" s="180"/>
      <c r="E154" s="180"/>
      <c r="F154" s="180"/>
      <c r="G154" s="180"/>
      <c r="H154" s="180"/>
      <c r="I154" s="180"/>
      <c r="J154" s="180"/>
      <c r="K154" s="181"/>
      <c r="L154" s="179"/>
      <c r="M154" s="180"/>
      <c r="N154" s="180"/>
      <c r="O154" s="180"/>
      <c r="P154" s="180"/>
      <c r="Q154" s="180"/>
      <c r="R154" s="180"/>
      <c r="S154" s="180"/>
      <c r="T154" s="180"/>
      <c r="U154" s="181"/>
      <c r="V154" s="179"/>
      <c r="W154" s="180"/>
      <c r="X154" s="180"/>
      <c r="Y154" s="180"/>
      <c r="Z154" s="180"/>
      <c r="AA154" s="180"/>
      <c r="AB154" s="180"/>
      <c r="AC154" s="180"/>
      <c r="AD154" s="180"/>
      <c r="AE154" s="181"/>
      <c r="AF154" s="179"/>
      <c r="AG154" s="180"/>
      <c r="AH154" s="180"/>
      <c r="AI154" s="180"/>
      <c r="AJ154" s="180"/>
      <c r="AK154" s="180"/>
      <c r="AL154" s="180"/>
      <c r="AM154" s="180"/>
      <c r="AN154" s="180"/>
      <c r="AO154" s="181"/>
      <c r="AP154" s="179"/>
      <c r="AQ154" s="180"/>
      <c r="AR154" s="180"/>
      <c r="AS154" s="180"/>
      <c r="AT154" s="180"/>
      <c r="AU154" s="180"/>
      <c r="AV154" s="180"/>
      <c r="AW154" s="180"/>
      <c r="AX154" s="180"/>
      <c r="AY154" s="181"/>
      <c r="AZ154" s="179"/>
      <c r="BA154" s="180"/>
      <c r="BB154" s="180"/>
      <c r="BC154" s="180"/>
      <c r="BD154" s="180"/>
      <c r="BE154" s="180"/>
      <c r="BF154" s="180"/>
      <c r="BG154" s="180"/>
      <c r="BH154" s="180"/>
      <c r="BI154" s="181"/>
      <c r="BJ154" s="179"/>
      <c r="BK154" s="180"/>
      <c r="BL154" s="180"/>
      <c r="BM154" s="180"/>
      <c r="BN154" s="180"/>
      <c r="BO154" s="180"/>
      <c r="BP154" s="180"/>
      <c r="BQ154" s="180"/>
      <c r="BR154" s="180"/>
      <c r="BS154" s="181"/>
    </row>
    <row r="155" spans="1:71" x14ac:dyDescent="0.2">
      <c r="A155" s="247"/>
      <c r="B155" s="124"/>
      <c r="C155" s="164"/>
      <c r="D155" s="164"/>
      <c r="E155" s="164"/>
      <c r="F155" s="164"/>
      <c r="G155" s="201"/>
      <c r="H155" s="201"/>
      <c r="I155" s="114"/>
      <c r="J155" s="164"/>
      <c r="K155" s="125"/>
      <c r="L155" s="124"/>
      <c r="M155" s="164"/>
      <c r="N155" s="164"/>
      <c r="O155" s="164"/>
      <c r="P155" s="164"/>
      <c r="Q155" s="201"/>
      <c r="R155" s="201"/>
      <c r="S155" s="114"/>
      <c r="T155" s="164"/>
      <c r="U155" s="125"/>
      <c r="V155" s="124"/>
      <c r="W155" s="164"/>
      <c r="X155" s="164"/>
      <c r="Y155" s="164"/>
      <c r="Z155" s="164"/>
      <c r="AA155" s="201"/>
      <c r="AB155" s="201"/>
      <c r="AC155" s="114"/>
      <c r="AD155" s="164"/>
      <c r="AE155" s="125"/>
      <c r="AF155" s="124"/>
      <c r="AG155" s="164"/>
      <c r="AH155" s="164"/>
      <c r="AI155" s="164"/>
      <c r="AJ155" s="164"/>
      <c r="AK155" s="201"/>
      <c r="AL155" s="201"/>
      <c r="AM155" s="114"/>
      <c r="AN155" s="164"/>
      <c r="AO155" s="125"/>
      <c r="AP155" s="124"/>
      <c r="AQ155" s="164"/>
      <c r="AR155" s="164"/>
      <c r="AS155" s="164"/>
      <c r="AT155" s="164"/>
      <c r="AU155" s="201"/>
      <c r="AV155" s="201"/>
      <c r="AW155" s="114"/>
      <c r="AX155" s="164"/>
      <c r="AY155" s="125"/>
      <c r="AZ155" s="124"/>
      <c r="BA155" s="164"/>
      <c r="BB155" s="164"/>
      <c r="BC155" s="164"/>
      <c r="BD155" s="164"/>
      <c r="BE155" s="201"/>
      <c r="BF155" s="201"/>
      <c r="BG155" s="114"/>
      <c r="BH155" s="164"/>
      <c r="BI155" s="125"/>
      <c r="BJ155" s="124"/>
      <c r="BK155" s="164"/>
      <c r="BL155" s="164"/>
      <c r="BM155" s="164"/>
      <c r="BN155" s="164"/>
      <c r="BO155" s="201"/>
      <c r="BP155" s="201"/>
      <c r="BQ155" s="114"/>
      <c r="BR155" s="164"/>
      <c r="BS155" s="125"/>
    </row>
    <row r="156" spans="1:71" x14ac:dyDescent="0.2">
      <c r="A156" s="247"/>
      <c r="B156" s="124"/>
      <c r="C156" s="164"/>
      <c r="D156" s="164"/>
      <c r="E156" s="164"/>
      <c r="F156" s="164"/>
      <c r="G156" s="164"/>
      <c r="H156" s="164"/>
      <c r="I156" s="164"/>
      <c r="J156" s="164"/>
      <c r="K156" s="125"/>
      <c r="L156" s="124"/>
      <c r="M156" s="164"/>
      <c r="N156" s="164"/>
      <c r="O156" s="164"/>
      <c r="P156" s="164"/>
      <c r="Q156" s="164"/>
      <c r="R156" s="164"/>
      <c r="S156" s="164"/>
      <c r="T156" s="164"/>
      <c r="U156" s="125"/>
      <c r="V156" s="124"/>
      <c r="W156" s="164"/>
      <c r="X156" s="164"/>
      <c r="Y156" s="164"/>
      <c r="Z156" s="164"/>
      <c r="AA156" s="164"/>
      <c r="AB156" s="164"/>
      <c r="AC156" s="164"/>
      <c r="AD156" s="164"/>
      <c r="AE156" s="125"/>
      <c r="AF156" s="124"/>
      <c r="AG156" s="164"/>
      <c r="AH156" s="164"/>
      <c r="AI156" s="164"/>
      <c r="AJ156" s="164"/>
      <c r="AK156" s="164"/>
      <c r="AL156" s="164"/>
      <c r="AM156" s="164"/>
      <c r="AN156" s="164"/>
      <c r="AO156" s="125"/>
      <c r="AP156" s="124"/>
      <c r="AQ156" s="164"/>
      <c r="AR156" s="164"/>
      <c r="AS156" s="164"/>
      <c r="AT156" s="164"/>
      <c r="AU156" s="164"/>
      <c r="AV156" s="164"/>
      <c r="AW156" s="164"/>
      <c r="AX156" s="164"/>
      <c r="AY156" s="125"/>
      <c r="AZ156" s="124"/>
      <c r="BA156" s="164"/>
      <c r="BB156" s="164"/>
      <c r="BC156" s="164"/>
      <c r="BD156" s="164"/>
      <c r="BE156" s="164"/>
      <c r="BF156" s="164"/>
      <c r="BG156" s="164"/>
      <c r="BH156" s="164"/>
      <c r="BI156" s="125"/>
      <c r="BJ156" s="124"/>
      <c r="BK156" s="164"/>
      <c r="BL156" s="164"/>
      <c r="BM156" s="164"/>
      <c r="BN156" s="164"/>
      <c r="BO156" s="164"/>
      <c r="BP156" s="164"/>
      <c r="BQ156" s="164"/>
      <c r="BR156" s="164"/>
      <c r="BS156" s="125"/>
    </row>
    <row r="157" spans="1:71" x14ac:dyDescent="0.2">
      <c r="A157" s="247"/>
      <c r="B157" s="124"/>
      <c r="C157" s="164"/>
      <c r="D157" s="114"/>
      <c r="E157" s="114"/>
      <c r="F157" s="114"/>
      <c r="G157" s="114"/>
      <c r="H157" s="114"/>
      <c r="I157" s="114"/>
      <c r="J157" s="114"/>
      <c r="K157" s="126"/>
      <c r="L157" s="124"/>
      <c r="M157" s="164"/>
      <c r="N157" s="114"/>
      <c r="O157" s="114"/>
      <c r="P157" s="114"/>
      <c r="Q157" s="114"/>
      <c r="R157" s="114"/>
      <c r="S157" s="114"/>
      <c r="T157" s="114"/>
      <c r="U157" s="126"/>
      <c r="V157" s="124"/>
      <c r="W157" s="164"/>
      <c r="X157" s="114"/>
      <c r="Y157" s="114"/>
      <c r="Z157" s="114"/>
      <c r="AA157" s="114"/>
      <c r="AB157" s="114"/>
      <c r="AC157" s="114"/>
      <c r="AD157" s="114"/>
      <c r="AE157" s="126"/>
      <c r="AF157" s="124"/>
      <c r="AG157" s="164"/>
      <c r="AH157" s="114"/>
      <c r="AI157" s="114"/>
      <c r="AJ157" s="114"/>
      <c r="AK157" s="114"/>
      <c r="AL157" s="114"/>
      <c r="AM157" s="114"/>
      <c r="AN157" s="114"/>
      <c r="AO157" s="126"/>
      <c r="AP157" s="124"/>
      <c r="AQ157" s="164"/>
      <c r="AR157" s="114"/>
      <c r="AS157" s="114"/>
      <c r="AT157" s="114"/>
      <c r="AU157" s="114"/>
      <c r="AV157" s="114"/>
      <c r="AW157" s="114"/>
      <c r="AX157" s="114"/>
      <c r="AY157" s="126"/>
      <c r="AZ157" s="124"/>
      <c r="BA157" s="164"/>
      <c r="BB157" s="114"/>
      <c r="BC157" s="114"/>
      <c r="BD157" s="114"/>
      <c r="BE157" s="114"/>
      <c r="BF157" s="114"/>
      <c r="BG157" s="114"/>
      <c r="BH157" s="114"/>
      <c r="BI157" s="126"/>
      <c r="BJ157" s="124"/>
      <c r="BK157" s="164"/>
      <c r="BL157" s="114"/>
      <c r="BM157" s="114"/>
      <c r="BN157" s="114"/>
      <c r="BO157" s="114"/>
      <c r="BP157" s="114"/>
      <c r="BQ157" s="114"/>
      <c r="BR157" s="114"/>
      <c r="BS157" s="126"/>
    </row>
    <row r="158" spans="1:71" x14ac:dyDescent="0.2">
      <c r="A158" s="247"/>
      <c r="B158" s="127"/>
      <c r="C158" s="128"/>
      <c r="D158" s="129"/>
      <c r="E158" s="129"/>
      <c r="F158" s="129"/>
      <c r="G158" s="129"/>
      <c r="H158" s="129"/>
      <c r="I158" s="129"/>
      <c r="J158" s="129"/>
      <c r="K158" s="130"/>
      <c r="L158" s="127"/>
      <c r="M158" s="128"/>
      <c r="N158" s="129"/>
      <c r="O158" s="129"/>
      <c r="P158" s="129"/>
      <c r="Q158" s="129"/>
      <c r="R158" s="129"/>
      <c r="S158" s="129"/>
      <c r="T158" s="129"/>
      <c r="U158" s="130"/>
      <c r="V158" s="127"/>
      <c r="W158" s="128"/>
      <c r="X158" s="129"/>
      <c r="Y158" s="129"/>
      <c r="Z158" s="129"/>
      <c r="AA158" s="129"/>
      <c r="AB158" s="129"/>
      <c r="AC158" s="129"/>
      <c r="AD158" s="129"/>
      <c r="AE158" s="130"/>
      <c r="AF158" s="127"/>
      <c r="AG158" s="128"/>
      <c r="AH158" s="129"/>
      <c r="AI158" s="129"/>
      <c r="AJ158" s="129"/>
      <c r="AK158" s="129"/>
      <c r="AL158" s="129"/>
      <c r="AM158" s="129"/>
      <c r="AN158" s="129"/>
      <c r="AO158" s="130"/>
      <c r="AP158" s="127"/>
      <c r="AQ158" s="128"/>
      <c r="AR158" s="129"/>
      <c r="AS158" s="129"/>
      <c r="AT158" s="129"/>
      <c r="AU158" s="129"/>
      <c r="AV158" s="129"/>
      <c r="AW158" s="129"/>
      <c r="AX158" s="129"/>
      <c r="AY158" s="130"/>
      <c r="AZ158" s="127"/>
      <c r="BA158" s="128"/>
      <c r="BB158" s="129"/>
      <c r="BC158" s="129"/>
      <c r="BD158" s="129"/>
      <c r="BE158" s="129"/>
      <c r="BF158" s="129"/>
      <c r="BG158" s="129"/>
      <c r="BH158" s="129"/>
      <c r="BI158" s="130"/>
      <c r="BJ158" s="127"/>
      <c r="BK158" s="128"/>
      <c r="BL158" s="129"/>
      <c r="BM158" s="129"/>
      <c r="BN158" s="129"/>
      <c r="BO158" s="129"/>
      <c r="BP158" s="129"/>
      <c r="BQ158" s="129"/>
      <c r="BR158" s="129"/>
      <c r="BS158" s="130"/>
    </row>
    <row r="159" spans="1:71" x14ac:dyDescent="0.2">
      <c r="A159" s="247"/>
      <c r="B159" s="127"/>
      <c r="C159" s="128"/>
      <c r="D159" s="129"/>
      <c r="E159" s="129"/>
      <c r="F159" s="129"/>
      <c r="G159" s="129"/>
      <c r="H159" s="129"/>
      <c r="I159" s="129"/>
      <c r="J159" s="129"/>
      <c r="K159" s="130"/>
      <c r="L159" s="127"/>
      <c r="M159" s="128"/>
      <c r="N159" s="129"/>
      <c r="O159" s="129"/>
      <c r="P159" s="129"/>
      <c r="Q159" s="129"/>
      <c r="R159" s="129"/>
      <c r="S159" s="129"/>
      <c r="T159" s="129"/>
      <c r="U159" s="130"/>
      <c r="V159" s="127"/>
      <c r="W159" s="128"/>
      <c r="X159" s="129"/>
      <c r="Y159" s="129"/>
      <c r="Z159" s="129"/>
      <c r="AA159" s="129"/>
      <c r="AB159" s="129"/>
      <c r="AC159" s="129"/>
      <c r="AD159" s="129"/>
      <c r="AE159" s="130"/>
      <c r="AF159" s="127"/>
      <c r="AG159" s="128"/>
      <c r="AH159" s="129"/>
      <c r="AI159" s="129"/>
      <c r="AJ159" s="129"/>
      <c r="AK159" s="129"/>
      <c r="AL159" s="129"/>
      <c r="AM159" s="129"/>
      <c r="AN159" s="129"/>
      <c r="AO159" s="130"/>
      <c r="AP159" s="127"/>
      <c r="AQ159" s="128"/>
      <c r="AR159" s="129"/>
      <c r="AS159" s="129"/>
      <c r="AT159" s="129"/>
      <c r="AU159" s="129"/>
      <c r="AV159" s="129"/>
      <c r="AW159" s="129"/>
      <c r="AX159" s="129"/>
      <c r="AY159" s="130"/>
      <c r="AZ159" s="127"/>
      <c r="BA159" s="128"/>
      <c r="BB159" s="129"/>
      <c r="BC159" s="129"/>
      <c r="BD159" s="129"/>
      <c r="BE159" s="129"/>
      <c r="BF159" s="129"/>
      <c r="BG159" s="129"/>
      <c r="BH159" s="129"/>
      <c r="BI159" s="130"/>
      <c r="BJ159" s="127"/>
      <c r="BK159" s="128"/>
      <c r="BL159" s="129"/>
      <c r="BM159" s="129"/>
      <c r="BN159" s="129"/>
      <c r="BO159" s="129"/>
      <c r="BP159" s="129"/>
      <c r="BQ159" s="129"/>
      <c r="BR159" s="129"/>
      <c r="BS159" s="130"/>
    </row>
    <row r="160" spans="1:71" x14ac:dyDescent="0.2">
      <c r="A160" s="247"/>
      <c r="B160" s="191"/>
      <c r="C160" s="192"/>
      <c r="D160" s="192"/>
      <c r="E160" s="192"/>
      <c r="F160" s="192"/>
      <c r="G160" s="192"/>
      <c r="H160" s="192"/>
      <c r="I160" s="192"/>
      <c r="J160" s="192"/>
      <c r="K160" s="193"/>
      <c r="L160" s="191"/>
      <c r="M160" s="192"/>
      <c r="N160" s="192"/>
      <c r="O160" s="192"/>
      <c r="P160" s="192"/>
      <c r="Q160" s="192"/>
      <c r="R160" s="192"/>
      <c r="S160" s="192"/>
      <c r="T160" s="192"/>
      <c r="U160" s="193"/>
      <c r="V160" s="191"/>
      <c r="W160" s="192"/>
      <c r="X160" s="192"/>
      <c r="Y160" s="192"/>
      <c r="Z160" s="192"/>
      <c r="AA160" s="192"/>
      <c r="AB160" s="192"/>
      <c r="AC160" s="192"/>
      <c r="AD160" s="192"/>
      <c r="AE160" s="193"/>
      <c r="AF160" s="191"/>
      <c r="AG160" s="192"/>
      <c r="AH160" s="192"/>
      <c r="AI160" s="192"/>
      <c r="AJ160" s="192"/>
      <c r="AK160" s="192"/>
      <c r="AL160" s="192"/>
      <c r="AM160" s="192"/>
      <c r="AN160" s="192"/>
      <c r="AO160" s="193"/>
      <c r="AP160" s="191"/>
      <c r="AQ160" s="192"/>
      <c r="AR160" s="192"/>
      <c r="AS160" s="192"/>
      <c r="AT160" s="192"/>
      <c r="AU160" s="192"/>
      <c r="AV160" s="192"/>
      <c r="AW160" s="192"/>
      <c r="AX160" s="192"/>
      <c r="AY160" s="193"/>
      <c r="AZ160" s="191"/>
      <c r="BA160" s="192"/>
      <c r="BB160" s="192"/>
      <c r="BC160" s="192"/>
      <c r="BD160" s="192"/>
      <c r="BE160" s="192"/>
      <c r="BF160" s="192"/>
      <c r="BG160" s="192"/>
      <c r="BH160" s="192"/>
      <c r="BI160" s="193"/>
      <c r="BJ160" s="191"/>
      <c r="BK160" s="192"/>
      <c r="BL160" s="192"/>
      <c r="BM160" s="192"/>
      <c r="BN160" s="192"/>
      <c r="BO160" s="192"/>
      <c r="BP160" s="192"/>
      <c r="BQ160" s="192"/>
      <c r="BR160" s="192"/>
      <c r="BS160" s="193"/>
    </row>
    <row r="161" spans="1:71" x14ac:dyDescent="0.2">
      <c r="A161" s="247"/>
      <c r="B161" s="202" t="s">
        <v>90</v>
      </c>
      <c r="C161" s="203"/>
      <c r="D161" s="203"/>
      <c r="E161" s="203"/>
      <c r="F161" s="203"/>
      <c r="G161" s="203"/>
      <c r="H161" s="203"/>
      <c r="I161" s="203"/>
      <c r="J161" s="203"/>
      <c r="K161" s="204"/>
      <c r="L161" s="202" t="s">
        <v>90</v>
      </c>
      <c r="M161" s="203"/>
      <c r="N161" s="203"/>
      <c r="O161" s="203"/>
      <c r="P161" s="203"/>
      <c r="Q161" s="203"/>
      <c r="R161" s="203"/>
      <c r="S161" s="203"/>
      <c r="T161" s="203"/>
      <c r="U161" s="204"/>
      <c r="V161" s="202" t="s">
        <v>90</v>
      </c>
      <c r="W161" s="203"/>
      <c r="X161" s="203"/>
      <c r="Y161" s="203"/>
      <c r="Z161" s="203"/>
      <c r="AA161" s="203"/>
      <c r="AB161" s="203"/>
      <c r="AC161" s="203"/>
      <c r="AD161" s="203"/>
      <c r="AE161" s="204"/>
      <c r="AF161" s="202" t="s">
        <v>90</v>
      </c>
      <c r="AG161" s="203"/>
      <c r="AH161" s="203"/>
      <c r="AI161" s="203"/>
      <c r="AJ161" s="203"/>
      <c r="AK161" s="203"/>
      <c r="AL161" s="203"/>
      <c r="AM161" s="203"/>
      <c r="AN161" s="203"/>
      <c r="AO161" s="204"/>
      <c r="AP161" s="202" t="s">
        <v>90</v>
      </c>
      <c r="AQ161" s="203"/>
      <c r="AR161" s="203"/>
      <c r="AS161" s="203"/>
      <c r="AT161" s="203"/>
      <c r="AU161" s="203"/>
      <c r="AV161" s="203"/>
      <c r="AW161" s="203"/>
      <c r="AX161" s="203"/>
      <c r="AY161" s="204"/>
      <c r="AZ161" s="202" t="s">
        <v>90</v>
      </c>
      <c r="BA161" s="203"/>
      <c r="BB161" s="203"/>
      <c r="BC161" s="203"/>
      <c r="BD161" s="203"/>
      <c r="BE161" s="203"/>
      <c r="BF161" s="203"/>
      <c r="BG161" s="203"/>
      <c r="BH161" s="203"/>
      <c r="BI161" s="204"/>
      <c r="BJ161" s="202" t="s">
        <v>90</v>
      </c>
      <c r="BK161" s="203"/>
      <c r="BL161" s="203"/>
      <c r="BM161" s="203"/>
      <c r="BN161" s="203"/>
      <c r="BO161" s="203"/>
      <c r="BP161" s="203"/>
      <c r="BQ161" s="203"/>
      <c r="BR161" s="203"/>
      <c r="BS161" s="204"/>
    </row>
    <row r="162" spans="1:71" x14ac:dyDescent="0.2">
      <c r="A162" s="7"/>
      <c r="B162" s="186"/>
      <c r="C162" s="186"/>
      <c r="D162" s="111"/>
      <c r="E162" s="111"/>
      <c r="F162" s="111"/>
      <c r="G162" s="187"/>
      <c r="H162" s="187"/>
      <c r="I162" s="7"/>
      <c r="J162" s="7"/>
      <c r="K162" s="7"/>
      <c r="L162" s="186"/>
      <c r="M162" s="186"/>
      <c r="N162" s="156"/>
      <c r="O162" s="111"/>
      <c r="P162" s="111"/>
      <c r="Q162" s="187"/>
      <c r="R162" s="187"/>
      <c r="S162" s="187"/>
      <c r="T162" s="187"/>
      <c r="U162" s="7"/>
      <c r="V162" s="186"/>
      <c r="W162" s="186"/>
      <c r="X162" s="111"/>
      <c r="Y162" s="111"/>
      <c r="Z162" s="111"/>
      <c r="AA162" s="187"/>
      <c r="AB162" s="187"/>
      <c r="AC162" s="7"/>
      <c r="AD162" s="7"/>
      <c r="AE162" s="7"/>
      <c r="AF162" s="186"/>
      <c r="AG162" s="186"/>
      <c r="AH162" s="111"/>
      <c r="AI162" s="111"/>
      <c r="AJ162" s="111"/>
      <c r="AK162" s="187"/>
      <c r="AL162" s="187"/>
      <c r="AM162" s="7"/>
      <c r="AN162" s="7"/>
      <c r="AO162" s="7"/>
      <c r="AP162" s="186"/>
      <c r="AQ162" s="186"/>
      <c r="AR162" s="111"/>
      <c r="AS162" s="111"/>
      <c r="AT162" s="111"/>
      <c r="AU162" s="187"/>
      <c r="AV162" s="187"/>
      <c r="AW162" s="7"/>
      <c r="AX162" s="7"/>
      <c r="AY162" s="7"/>
      <c r="AZ162" s="186"/>
      <c r="BA162" s="186"/>
      <c r="BB162" s="111"/>
      <c r="BC162" s="111"/>
      <c r="BD162" s="111"/>
      <c r="BE162" s="187"/>
      <c r="BF162" s="187"/>
      <c r="BG162" s="7"/>
      <c r="BH162" s="7"/>
      <c r="BI162" s="7"/>
      <c r="BJ162" s="186"/>
      <c r="BK162" s="186"/>
      <c r="BL162" s="111"/>
      <c r="BM162" s="111"/>
      <c r="BN162" s="111"/>
      <c r="BO162" s="187"/>
      <c r="BP162" s="187"/>
      <c r="BQ162" s="7"/>
      <c r="BR162" s="7"/>
      <c r="BS162" s="7"/>
    </row>
  </sheetData>
  <mergeCells count="813">
    <mergeCell ref="BJ134:BS134"/>
    <mergeCell ref="L11:U15"/>
    <mergeCell ref="L35:U39"/>
    <mergeCell ref="L59:U63"/>
    <mergeCell ref="L83:U87"/>
    <mergeCell ref="L107:U111"/>
    <mergeCell ref="L131:U135"/>
    <mergeCell ref="AZ131:BI135"/>
    <mergeCell ref="AZ119:BI123"/>
    <mergeCell ref="BJ95:BS99"/>
    <mergeCell ref="AZ83:BI87"/>
    <mergeCell ref="BJ71:BS75"/>
    <mergeCell ref="AZ47:BI51"/>
    <mergeCell ref="BJ35:BS39"/>
    <mergeCell ref="BJ121:BS121"/>
    <mergeCell ref="BJ123:BS123"/>
    <mergeCell ref="BJ83:BS83"/>
    <mergeCell ref="BJ85:BS85"/>
    <mergeCell ref="BJ87:BS87"/>
    <mergeCell ref="BJ47:BS47"/>
    <mergeCell ref="BJ51:BS51"/>
    <mergeCell ref="AZ35:BI35"/>
    <mergeCell ref="AZ39:BI39"/>
    <mergeCell ref="B87:K87"/>
    <mergeCell ref="B107:K107"/>
    <mergeCell ref="B110:K110"/>
    <mergeCell ref="B111:K111"/>
    <mergeCell ref="B119:K119"/>
    <mergeCell ref="B122:K122"/>
    <mergeCell ref="B123:K123"/>
    <mergeCell ref="BE18:BF18"/>
    <mergeCell ref="BE23:BF23"/>
    <mergeCell ref="AZ11:BI11"/>
    <mergeCell ref="AZ15:BI15"/>
    <mergeCell ref="G95:H95"/>
    <mergeCell ref="G47:H47"/>
    <mergeCell ref="B11:K11"/>
    <mergeCell ref="B14:K14"/>
    <mergeCell ref="B15:K15"/>
    <mergeCell ref="B23:K23"/>
    <mergeCell ref="B26:K26"/>
    <mergeCell ref="B27:K27"/>
    <mergeCell ref="B35:K35"/>
    <mergeCell ref="B38:K38"/>
    <mergeCell ref="B39:K39"/>
    <mergeCell ref="B59:K59"/>
    <mergeCell ref="B62:K62"/>
    <mergeCell ref="B63:K63"/>
    <mergeCell ref="B71:K71"/>
    <mergeCell ref="B74:K74"/>
    <mergeCell ref="B75:K75"/>
    <mergeCell ref="B83:K83"/>
    <mergeCell ref="B86:K86"/>
    <mergeCell ref="AF97:AO97"/>
    <mergeCell ref="AF99:AO99"/>
    <mergeCell ref="AF100:AO100"/>
    <mergeCell ref="AF106:AO106"/>
    <mergeCell ref="AF107:AO107"/>
    <mergeCell ref="AF109:AO109"/>
    <mergeCell ref="AF111:AO111"/>
    <mergeCell ref="AF112:AO112"/>
    <mergeCell ref="AF118:AO118"/>
    <mergeCell ref="AZ110:BI110"/>
    <mergeCell ref="AP106:AY112"/>
    <mergeCell ref="AA143:AB143"/>
    <mergeCell ref="AA119:AB119"/>
    <mergeCell ref="AA107:AB107"/>
    <mergeCell ref="AA83:AB83"/>
    <mergeCell ref="AA59:AB59"/>
    <mergeCell ref="AA35:AB35"/>
    <mergeCell ref="AA23:AB23"/>
    <mergeCell ref="AF25:AO25"/>
    <mergeCell ref="AF37:AO37"/>
    <mergeCell ref="AF46:AO46"/>
    <mergeCell ref="AF47:AO47"/>
    <mergeCell ref="AF49:AO49"/>
    <mergeCell ref="AF51:AO51"/>
    <mergeCell ref="AF52:AO52"/>
    <mergeCell ref="AF61:AO61"/>
    <mergeCell ref="AF73:AO73"/>
    <mergeCell ref="AF82:AO82"/>
    <mergeCell ref="AF83:AO83"/>
    <mergeCell ref="AF85:AO85"/>
    <mergeCell ref="AF87:AO87"/>
    <mergeCell ref="AF88:AO88"/>
    <mergeCell ref="AF94:AO94"/>
    <mergeCell ref="AA95:AB95"/>
    <mergeCell ref="AA71:AB71"/>
    <mergeCell ref="AA47:AB47"/>
    <mergeCell ref="AU47:AV47"/>
    <mergeCell ref="AU95:AV95"/>
    <mergeCell ref="AF13:AO13"/>
    <mergeCell ref="AP10:AY16"/>
    <mergeCell ref="AP34:AY40"/>
    <mergeCell ref="AP58:AY64"/>
    <mergeCell ref="AP82:AY88"/>
    <mergeCell ref="AA11:AB11"/>
    <mergeCell ref="AF95:AO95"/>
    <mergeCell ref="AP70:AY76"/>
    <mergeCell ref="AP22:AY28"/>
    <mergeCell ref="AF154:AO154"/>
    <mergeCell ref="Q155:R155"/>
    <mergeCell ref="AK155:AL155"/>
    <mergeCell ref="AU155:AV155"/>
    <mergeCell ref="AF160:AO160"/>
    <mergeCell ref="G155:H155"/>
    <mergeCell ref="AA155:AB155"/>
    <mergeCell ref="AA131:AB131"/>
    <mergeCell ref="AU131:AV131"/>
    <mergeCell ref="AF119:AO119"/>
    <mergeCell ref="AF121:AO121"/>
    <mergeCell ref="AF123:AO123"/>
    <mergeCell ref="AF124:AO124"/>
    <mergeCell ref="AF130:AO130"/>
    <mergeCell ref="AF131:AO131"/>
    <mergeCell ref="AF133:AO133"/>
    <mergeCell ref="AF135:AO135"/>
    <mergeCell ref="AP143:AY143"/>
    <mergeCell ref="AP147:AY147"/>
    <mergeCell ref="AF142:AO142"/>
    <mergeCell ref="AK143:AL143"/>
    <mergeCell ref="AF148:AO148"/>
    <mergeCell ref="BE155:BF155"/>
    <mergeCell ref="AU162:AV162"/>
    <mergeCell ref="AZ162:BA162"/>
    <mergeCell ref="BE162:BF162"/>
    <mergeCell ref="BJ162:BK162"/>
    <mergeCell ref="BO162:BP162"/>
    <mergeCell ref="B162:C162"/>
    <mergeCell ref="G162:H162"/>
    <mergeCell ref="L162:M162"/>
    <mergeCell ref="Q162:T162"/>
    <mergeCell ref="V162:W162"/>
    <mergeCell ref="AA162:AB162"/>
    <mergeCell ref="AF162:AG162"/>
    <mergeCell ref="AK162:AL162"/>
    <mergeCell ref="AP162:AQ162"/>
    <mergeCell ref="B160:K160"/>
    <mergeCell ref="L160:U160"/>
    <mergeCell ref="V160:AE160"/>
    <mergeCell ref="AP160:AY160"/>
    <mergeCell ref="AZ160:BI160"/>
    <mergeCell ref="BJ160:BS160"/>
    <mergeCell ref="B161:K161"/>
    <mergeCell ref="L161:U161"/>
    <mergeCell ref="V161:AE161"/>
    <mergeCell ref="AF161:AO161"/>
    <mergeCell ref="AP161:AY161"/>
    <mergeCell ref="AZ161:BI161"/>
    <mergeCell ref="BJ161:BS161"/>
    <mergeCell ref="BO155:BP155"/>
    <mergeCell ref="A152:A161"/>
    <mergeCell ref="B152:K152"/>
    <mergeCell ref="L152:U152"/>
    <mergeCell ref="V152:AE152"/>
    <mergeCell ref="AF152:AO152"/>
    <mergeCell ref="AP152:AY152"/>
    <mergeCell ref="AZ152:BI152"/>
    <mergeCell ref="BJ152:BS152"/>
    <mergeCell ref="B153:K153"/>
    <mergeCell ref="L153:U153"/>
    <mergeCell ref="V153:AE153"/>
    <mergeCell ref="AF153:AO153"/>
    <mergeCell ref="AP153:AY153"/>
    <mergeCell ref="AZ153:BI153"/>
    <mergeCell ref="BJ153:BS153"/>
    <mergeCell ref="B154:K154"/>
    <mergeCell ref="L154:U154"/>
    <mergeCell ref="V154:AE154"/>
    <mergeCell ref="AP154:AY154"/>
    <mergeCell ref="AZ154:BI154"/>
    <mergeCell ref="BJ154:BS154"/>
    <mergeCell ref="BJ148:BS148"/>
    <mergeCell ref="B149:K149"/>
    <mergeCell ref="L149:U149"/>
    <mergeCell ref="V149:AE149"/>
    <mergeCell ref="AF149:AO149"/>
    <mergeCell ref="AP149:AY149"/>
    <mergeCell ref="AZ149:BI149"/>
    <mergeCell ref="BJ149:BS149"/>
    <mergeCell ref="B150:C150"/>
    <mergeCell ref="G150:H150"/>
    <mergeCell ref="L150:M150"/>
    <mergeCell ref="Q150:T150"/>
    <mergeCell ref="V150:W150"/>
    <mergeCell ref="AA150:AB150"/>
    <mergeCell ref="AF150:AG150"/>
    <mergeCell ref="AK150:AL150"/>
    <mergeCell ref="AP150:AQ150"/>
    <mergeCell ref="AU150:AV150"/>
    <mergeCell ref="AZ150:BA150"/>
    <mergeCell ref="BE150:BF150"/>
    <mergeCell ref="BJ150:BK150"/>
    <mergeCell ref="BO150:BP150"/>
    <mergeCell ref="L145:U145"/>
    <mergeCell ref="AP145:AY145"/>
    <mergeCell ref="AZ145:BI145"/>
    <mergeCell ref="AZ147:BI147"/>
    <mergeCell ref="B148:K148"/>
    <mergeCell ref="L148:U148"/>
    <mergeCell ref="V148:AE148"/>
    <mergeCell ref="AP148:AY148"/>
    <mergeCell ref="AZ148:BI148"/>
    <mergeCell ref="L147:U147"/>
    <mergeCell ref="AP142:AY142"/>
    <mergeCell ref="AZ142:BI142"/>
    <mergeCell ref="BJ142:BS142"/>
    <mergeCell ref="AZ143:BI143"/>
    <mergeCell ref="BO143:BP143"/>
    <mergeCell ref="L143:U143"/>
    <mergeCell ref="G143:H143"/>
    <mergeCell ref="AU138:AV138"/>
    <mergeCell ref="AZ138:BA138"/>
    <mergeCell ref="BE138:BF138"/>
    <mergeCell ref="BJ138:BK138"/>
    <mergeCell ref="BO138:BP138"/>
    <mergeCell ref="A140:A149"/>
    <mergeCell ref="B140:K140"/>
    <mergeCell ref="L140:U140"/>
    <mergeCell ref="V140:AE140"/>
    <mergeCell ref="AF140:AO140"/>
    <mergeCell ref="AP140:AY140"/>
    <mergeCell ref="AZ140:BI140"/>
    <mergeCell ref="BJ140:BS140"/>
    <mergeCell ref="B141:K141"/>
    <mergeCell ref="L141:U141"/>
    <mergeCell ref="V141:AE141"/>
    <mergeCell ref="AF141:AO141"/>
    <mergeCell ref="AP141:AY141"/>
    <mergeCell ref="AZ141:BI141"/>
    <mergeCell ref="BJ141:BS141"/>
    <mergeCell ref="B142:K142"/>
    <mergeCell ref="L142:U142"/>
    <mergeCell ref="V142:AE142"/>
    <mergeCell ref="B138:C138"/>
    <mergeCell ref="G138:H138"/>
    <mergeCell ref="L138:M138"/>
    <mergeCell ref="Q138:T138"/>
    <mergeCell ref="V138:W138"/>
    <mergeCell ref="AA138:AB138"/>
    <mergeCell ref="AF138:AG138"/>
    <mergeCell ref="AK138:AL138"/>
    <mergeCell ref="AP138:AQ138"/>
    <mergeCell ref="B136:K136"/>
    <mergeCell ref="L136:U136"/>
    <mergeCell ref="V136:AE136"/>
    <mergeCell ref="AP136:AY136"/>
    <mergeCell ref="AZ136:BI136"/>
    <mergeCell ref="BJ136:BS136"/>
    <mergeCell ref="B137:K137"/>
    <mergeCell ref="L137:U137"/>
    <mergeCell ref="V137:AE137"/>
    <mergeCell ref="AF137:AO137"/>
    <mergeCell ref="AP137:AY137"/>
    <mergeCell ref="AZ137:BI137"/>
    <mergeCell ref="BJ137:BS137"/>
    <mergeCell ref="AF136:AO136"/>
    <mergeCell ref="BJ135:BS135"/>
    <mergeCell ref="G131:H131"/>
    <mergeCell ref="BJ131:BS131"/>
    <mergeCell ref="BJ133:BS133"/>
    <mergeCell ref="A128:A137"/>
    <mergeCell ref="B128:K128"/>
    <mergeCell ref="L128:U128"/>
    <mergeCell ref="V128:AE128"/>
    <mergeCell ref="AF128:AO128"/>
    <mergeCell ref="AP128:AY128"/>
    <mergeCell ref="AZ128:BI128"/>
    <mergeCell ref="BJ128:BS128"/>
    <mergeCell ref="B129:K129"/>
    <mergeCell ref="L129:U129"/>
    <mergeCell ref="V129:AE129"/>
    <mergeCell ref="AF129:AO129"/>
    <mergeCell ref="AP129:AY129"/>
    <mergeCell ref="AZ129:BI129"/>
    <mergeCell ref="BJ129:BS129"/>
    <mergeCell ref="B130:K130"/>
    <mergeCell ref="L130:U130"/>
    <mergeCell ref="V130:AE130"/>
    <mergeCell ref="AP130:AY130"/>
    <mergeCell ref="AZ130:BI130"/>
    <mergeCell ref="BJ130:BS130"/>
    <mergeCell ref="BJ124:BS124"/>
    <mergeCell ref="B125:K125"/>
    <mergeCell ref="L125:U125"/>
    <mergeCell ref="V125:AE125"/>
    <mergeCell ref="AF125:AO125"/>
    <mergeCell ref="AP125:AY125"/>
    <mergeCell ref="AZ125:BI125"/>
    <mergeCell ref="BJ125:BS125"/>
    <mergeCell ref="B126:C126"/>
    <mergeCell ref="G126:H126"/>
    <mergeCell ref="L126:M126"/>
    <mergeCell ref="Q126:T126"/>
    <mergeCell ref="V126:W126"/>
    <mergeCell ref="AA126:AB126"/>
    <mergeCell ref="AF126:AG126"/>
    <mergeCell ref="AK126:AL126"/>
    <mergeCell ref="AP126:AQ126"/>
    <mergeCell ref="AU126:AV126"/>
    <mergeCell ref="AZ126:BA126"/>
    <mergeCell ref="BE126:BF126"/>
    <mergeCell ref="BJ126:BK126"/>
    <mergeCell ref="BO126:BP126"/>
    <mergeCell ref="AP118:AY124"/>
    <mergeCell ref="B121:K121"/>
    <mergeCell ref="L121:U121"/>
    <mergeCell ref="B124:K124"/>
    <mergeCell ref="L124:U124"/>
    <mergeCell ref="V124:AE124"/>
    <mergeCell ref="AZ124:BI124"/>
    <mergeCell ref="AZ118:BI118"/>
    <mergeCell ref="BJ118:BS118"/>
    <mergeCell ref="B120:K120"/>
    <mergeCell ref="BJ119:BS119"/>
    <mergeCell ref="AU114:AV114"/>
    <mergeCell ref="AZ114:BA114"/>
    <mergeCell ref="BE114:BF114"/>
    <mergeCell ref="BJ114:BK114"/>
    <mergeCell ref="BO114:BP114"/>
    <mergeCell ref="A116:A125"/>
    <mergeCell ref="B116:K116"/>
    <mergeCell ref="L116:U116"/>
    <mergeCell ref="V116:AE116"/>
    <mergeCell ref="AF116:AO116"/>
    <mergeCell ref="AP116:AY116"/>
    <mergeCell ref="AZ116:BI116"/>
    <mergeCell ref="BJ116:BS116"/>
    <mergeCell ref="B117:K117"/>
    <mergeCell ref="L117:U117"/>
    <mergeCell ref="V117:AE117"/>
    <mergeCell ref="AF117:AO117"/>
    <mergeCell ref="AP117:AY117"/>
    <mergeCell ref="AZ117:BI117"/>
    <mergeCell ref="BJ117:BS117"/>
    <mergeCell ref="B118:K118"/>
    <mergeCell ref="L118:U118"/>
    <mergeCell ref="V118:AE118"/>
    <mergeCell ref="B114:C114"/>
    <mergeCell ref="G114:H114"/>
    <mergeCell ref="L114:M114"/>
    <mergeCell ref="Q114:T114"/>
    <mergeCell ref="V114:W114"/>
    <mergeCell ref="AA114:AB114"/>
    <mergeCell ref="AF114:AG114"/>
    <mergeCell ref="AK114:AL114"/>
    <mergeCell ref="AP114:AQ114"/>
    <mergeCell ref="AZ111:BI111"/>
    <mergeCell ref="B112:K112"/>
    <mergeCell ref="L112:U112"/>
    <mergeCell ref="V112:AE112"/>
    <mergeCell ref="AZ112:BI112"/>
    <mergeCell ref="BJ112:BS112"/>
    <mergeCell ref="B113:K113"/>
    <mergeCell ref="L113:U113"/>
    <mergeCell ref="V113:AE113"/>
    <mergeCell ref="AF113:AO113"/>
    <mergeCell ref="AP113:AY113"/>
    <mergeCell ref="AZ113:BI113"/>
    <mergeCell ref="BJ113:BS113"/>
    <mergeCell ref="AZ107:BI107"/>
    <mergeCell ref="BO107:BP107"/>
    <mergeCell ref="B108:K108"/>
    <mergeCell ref="B109:K109"/>
    <mergeCell ref="AZ109:BI109"/>
    <mergeCell ref="AZ108:BI108"/>
    <mergeCell ref="A104:A113"/>
    <mergeCell ref="B104:K104"/>
    <mergeCell ref="L104:U104"/>
    <mergeCell ref="V104:AE104"/>
    <mergeCell ref="AF104:AO104"/>
    <mergeCell ref="AP104:AY104"/>
    <mergeCell ref="AZ104:BI104"/>
    <mergeCell ref="BJ104:BS104"/>
    <mergeCell ref="B105:K105"/>
    <mergeCell ref="L105:U105"/>
    <mergeCell ref="V105:AE105"/>
    <mergeCell ref="AF105:AO105"/>
    <mergeCell ref="AP105:AY105"/>
    <mergeCell ref="AZ105:BI105"/>
    <mergeCell ref="BJ105:BS105"/>
    <mergeCell ref="B106:K106"/>
    <mergeCell ref="L106:U106"/>
    <mergeCell ref="V106:AE106"/>
    <mergeCell ref="AZ106:BI106"/>
    <mergeCell ref="BJ106:BS106"/>
    <mergeCell ref="AU102:AV102"/>
    <mergeCell ref="AZ102:BA102"/>
    <mergeCell ref="BE102:BF102"/>
    <mergeCell ref="BJ102:BK102"/>
    <mergeCell ref="BO102:BP102"/>
    <mergeCell ref="A8:A17"/>
    <mergeCell ref="A20:A29"/>
    <mergeCell ref="A32:A41"/>
    <mergeCell ref="A44:A53"/>
    <mergeCell ref="A56:A65"/>
    <mergeCell ref="A68:A77"/>
    <mergeCell ref="A80:A89"/>
    <mergeCell ref="A92:A101"/>
    <mergeCell ref="Q47:R47"/>
    <mergeCell ref="Q95:R95"/>
    <mergeCell ref="Q102:R102"/>
    <mergeCell ref="B102:C102"/>
    <mergeCell ref="G102:H102"/>
    <mergeCell ref="L102:M102"/>
    <mergeCell ref="V102:W102"/>
    <mergeCell ref="AA102:AB102"/>
    <mergeCell ref="AF102:AG102"/>
    <mergeCell ref="AK102:AL102"/>
    <mergeCell ref="AP102:AQ102"/>
    <mergeCell ref="AP100:AY100"/>
    <mergeCell ref="AZ100:BI100"/>
    <mergeCell ref="BJ100:BS100"/>
    <mergeCell ref="B101:K101"/>
    <mergeCell ref="L101:U101"/>
    <mergeCell ref="V101:AE101"/>
    <mergeCell ref="AF101:AO101"/>
    <mergeCell ref="AP101:AY101"/>
    <mergeCell ref="AZ101:BI101"/>
    <mergeCell ref="BJ101:BS101"/>
    <mergeCell ref="B94:K94"/>
    <mergeCell ref="L94:U94"/>
    <mergeCell ref="V94:AE94"/>
    <mergeCell ref="AP94:AY94"/>
    <mergeCell ref="AZ94:BI94"/>
    <mergeCell ref="BJ94:BS94"/>
    <mergeCell ref="AZ95:BI95"/>
    <mergeCell ref="AZ97:BI97"/>
    <mergeCell ref="AZ99:BI99"/>
    <mergeCell ref="B100:K100"/>
    <mergeCell ref="L100:U100"/>
    <mergeCell ref="V100:AE100"/>
    <mergeCell ref="B92:K92"/>
    <mergeCell ref="L92:U92"/>
    <mergeCell ref="V92:AE92"/>
    <mergeCell ref="AF92:AO92"/>
    <mergeCell ref="AP92:AY92"/>
    <mergeCell ref="AZ92:BI92"/>
    <mergeCell ref="BJ92:BS92"/>
    <mergeCell ref="B93:K93"/>
    <mergeCell ref="L93:U93"/>
    <mergeCell ref="V93:AE93"/>
    <mergeCell ref="AF93:AO93"/>
    <mergeCell ref="AP93:AY93"/>
    <mergeCell ref="AZ93:BI93"/>
    <mergeCell ref="BJ93:BS93"/>
    <mergeCell ref="AZ58:BI58"/>
    <mergeCell ref="AZ64:BI64"/>
    <mergeCell ref="BJ64:BS64"/>
    <mergeCell ref="AZ71:BI71"/>
    <mergeCell ref="AZ73:BI73"/>
    <mergeCell ref="AZ75:BI75"/>
    <mergeCell ref="BJ78:BK78"/>
    <mergeCell ref="BO78:BP78"/>
    <mergeCell ref="AZ80:BI80"/>
    <mergeCell ref="BJ80:BS80"/>
    <mergeCell ref="AZ78:BA78"/>
    <mergeCell ref="BE78:BF78"/>
    <mergeCell ref="AZ59:BI59"/>
    <mergeCell ref="AZ60:BI60"/>
    <mergeCell ref="AZ61:BI61"/>
    <mergeCell ref="AZ62:BI62"/>
    <mergeCell ref="AZ63:BI63"/>
    <mergeCell ref="BO59:BP59"/>
    <mergeCell ref="BJ58:BS58"/>
    <mergeCell ref="BO54:BR54"/>
    <mergeCell ref="BE42:BF42"/>
    <mergeCell ref="BO18:BP18"/>
    <mergeCell ref="BE30:BF30"/>
    <mergeCell ref="BJ57:BS57"/>
    <mergeCell ref="BJ49:BS49"/>
    <mergeCell ref="AZ44:BI44"/>
    <mergeCell ref="BJ44:BS44"/>
    <mergeCell ref="BJ40:BS40"/>
    <mergeCell ref="AZ32:BI32"/>
    <mergeCell ref="BJ32:BS32"/>
    <mergeCell ref="BJ28:BS28"/>
    <mergeCell ref="AZ20:BI20"/>
    <mergeCell ref="BJ20:BS20"/>
    <mergeCell ref="BO30:BP30"/>
    <mergeCell ref="BJ23:BS23"/>
    <mergeCell ref="BJ27:BS27"/>
    <mergeCell ref="AF63:AO63"/>
    <mergeCell ref="AF64:AO64"/>
    <mergeCell ref="AF71:AO71"/>
    <mergeCell ref="AF75:AO75"/>
    <mergeCell ref="AF39:AO39"/>
    <mergeCell ref="AK42:AL42"/>
    <mergeCell ref="AF58:AO58"/>
    <mergeCell ref="AF59:AO59"/>
    <mergeCell ref="AF66:AG66"/>
    <mergeCell ref="AK66:AL66"/>
    <mergeCell ref="BJ89:BS89"/>
    <mergeCell ref="AA18:AB18"/>
    <mergeCell ref="AA30:AB30"/>
    <mergeCell ref="AA42:AB42"/>
    <mergeCell ref="AP41:AY41"/>
    <mergeCell ref="AZ41:BI41"/>
    <mergeCell ref="BJ41:BS41"/>
    <mergeCell ref="AF41:AO41"/>
    <mergeCell ref="AF15:AO15"/>
    <mergeCell ref="AK18:AL18"/>
    <mergeCell ref="AF23:AO23"/>
    <mergeCell ref="AF27:AO27"/>
    <mergeCell ref="B89:K89"/>
    <mergeCell ref="L89:U89"/>
    <mergeCell ref="V89:AE89"/>
    <mergeCell ref="AF89:AO89"/>
    <mergeCell ref="AP89:AY89"/>
    <mergeCell ref="AZ89:BI89"/>
    <mergeCell ref="BJ65:BS65"/>
    <mergeCell ref="B77:K77"/>
    <mergeCell ref="L77:U77"/>
    <mergeCell ref="V77:AE77"/>
    <mergeCell ref="AF77:AO77"/>
    <mergeCell ref="AP77:AY77"/>
    <mergeCell ref="AZ77:BI77"/>
    <mergeCell ref="BJ77:BS77"/>
    <mergeCell ref="B65:K65"/>
    <mergeCell ref="L65:U65"/>
    <mergeCell ref="V65:AE65"/>
    <mergeCell ref="AF65:AO65"/>
    <mergeCell ref="AP65:AY65"/>
    <mergeCell ref="AZ65:BI65"/>
    <mergeCell ref="B53:K53"/>
    <mergeCell ref="L53:U53"/>
    <mergeCell ref="V53:AE53"/>
    <mergeCell ref="AF53:AO53"/>
    <mergeCell ref="AP53:AY53"/>
    <mergeCell ref="AZ53:BI53"/>
    <mergeCell ref="BJ53:BS53"/>
    <mergeCell ref="AZ17:BI17"/>
    <mergeCell ref="BJ17:BS17"/>
    <mergeCell ref="B29:K29"/>
    <mergeCell ref="L29:U29"/>
    <mergeCell ref="V29:AE29"/>
    <mergeCell ref="AF29:AO29"/>
    <mergeCell ref="AP29:AY29"/>
    <mergeCell ref="AZ29:BI29"/>
    <mergeCell ref="BJ29:BS29"/>
    <mergeCell ref="B17:K17"/>
    <mergeCell ref="L17:U17"/>
    <mergeCell ref="V17:AE17"/>
    <mergeCell ref="AF17:AO17"/>
    <mergeCell ref="AP17:AY17"/>
    <mergeCell ref="B41:K41"/>
    <mergeCell ref="L41:U41"/>
    <mergeCell ref="V41:AE41"/>
    <mergeCell ref="B85:K85"/>
    <mergeCell ref="AU18:AV18"/>
    <mergeCell ref="AU30:AV30"/>
    <mergeCell ref="AU42:AV42"/>
    <mergeCell ref="B80:K80"/>
    <mergeCell ref="L80:U80"/>
    <mergeCell ref="V80:AE80"/>
    <mergeCell ref="AF80:AO80"/>
    <mergeCell ref="AP80:AY80"/>
    <mergeCell ref="AF78:AG78"/>
    <mergeCell ref="AK78:AL78"/>
    <mergeCell ref="AP78:AQ78"/>
    <mergeCell ref="AU78:AV78"/>
    <mergeCell ref="B78:C78"/>
    <mergeCell ref="G78:H78"/>
    <mergeCell ref="BJ90:BK90"/>
    <mergeCell ref="BO90:BP90"/>
    <mergeCell ref="B12:K12"/>
    <mergeCell ref="B24:K24"/>
    <mergeCell ref="B36:K36"/>
    <mergeCell ref="AF90:AG90"/>
    <mergeCell ref="AK90:AL90"/>
    <mergeCell ref="AP90:AQ90"/>
    <mergeCell ref="AU90:AV90"/>
    <mergeCell ref="AZ90:BA90"/>
    <mergeCell ref="BE90:BF90"/>
    <mergeCell ref="B90:C90"/>
    <mergeCell ref="G90:H90"/>
    <mergeCell ref="L90:M90"/>
    <mergeCell ref="V90:W90"/>
    <mergeCell ref="AA90:AB90"/>
    <mergeCell ref="Q90:T90"/>
    <mergeCell ref="B88:K88"/>
    <mergeCell ref="L88:U88"/>
    <mergeCell ref="V88:AE88"/>
    <mergeCell ref="AZ88:BI88"/>
    <mergeCell ref="BJ88:BS88"/>
    <mergeCell ref="B84:K84"/>
    <mergeCell ref="BJ81:BS81"/>
    <mergeCell ref="B82:K82"/>
    <mergeCell ref="L82:U82"/>
    <mergeCell ref="V82:AE82"/>
    <mergeCell ref="AZ82:BI82"/>
    <mergeCell ref="BJ82:BS82"/>
    <mergeCell ref="B81:K81"/>
    <mergeCell ref="L81:U81"/>
    <mergeCell ref="V81:AE81"/>
    <mergeCell ref="AF81:AO81"/>
    <mergeCell ref="AP81:AY81"/>
    <mergeCell ref="AZ81:BI81"/>
    <mergeCell ref="L78:M78"/>
    <mergeCell ref="V78:W78"/>
    <mergeCell ref="AA78:AB78"/>
    <mergeCell ref="B76:K76"/>
    <mergeCell ref="L76:U76"/>
    <mergeCell ref="V76:AE76"/>
    <mergeCell ref="AF76:AO76"/>
    <mergeCell ref="AZ76:BI76"/>
    <mergeCell ref="BJ76:BS76"/>
    <mergeCell ref="B72:K72"/>
    <mergeCell ref="B73:K73"/>
    <mergeCell ref="L73:U73"/>
    <mergeCell ref="Q78:T78"/>
    <mergeCell ref="BJ66:BK66"/>
    <mergeCell ref="BO66:BP66"/>
    <mergeCell ref="B68:K68"/>
    <mergeCell ref="L68:U68"/>
    <mergeCell ref="V68:AE68"/>
    <mergeCell ref="AF68:AO68"/>
    <mergeCell ref="AP68:AY68"/>
    <mergeCell ref="AZ68:BI68"/>
    <mergeCell ref="BJ68:BS68"/>
    <mergeCell ref="BJ69:BS69"/>
    <mergeCell ref="B70:K70"/>
    <mergeCell ref="L70:U70"/>
    <mergeCell ref="V70:AE70"/>
    <mergeCell ref="AF70:AO70"/>
    <mergeCell ref="AZ70:BI70"/>
    <mergeCell ref="BJ70:BS70"/>
    <mergeCell ref="B69:K69"/>
    <mergeCell ref="L69:U69"/>
    <mergeCell ref="V69:AE69"/>
    <mergeCell ref="AF69:AO69"/>
    <mergeCell ref="AP69:AY69"/>
    <mergeCell ref="AZ69:BI69"/>
    <mergeCell ref="AP66:AQ66"/>
    <mergeCell ref="AU66:AV66"/>
    <mergeCell ref="AZ66:BA66"/>
    <mergeCell ref="BE66:BF66"/>
    <mergeCell ref="B66:C66"/>
    <mergeCell ref="L66:M66"/>
    <mergeCell ref="Q66:R66"/>
    <mergeCell ref="V66:W66"/>
    <mergeCell ref="AA66:AB66"/>
    <mergeCell ref="G66:H66"/>
    <mergeCell ref="B58:K58"/>
    <mergeCell ref="B60:K60"/>
    <mergeCell ref="B61:K61"/>
    <mergeCell ref="B64:K64"/>
    <mergeCell ref="B57:K57"/>
    <mergeCell ref="L57:U57"/>
    <mergeCell ref="V57:AE57"/>
    <mergeCell ref="AF57:AO57"/>
    <mergeCell ref="V58:AE58"/>
    <mergeCell ref="L58:U58"/>
    <mergeCell ref="L64:U64"/>
    <mergeCell ref="V64:AE64"/>
    <mergeCell ref="AP57:AY57"/>
    <mergeCell ref="AZ57:BI57"/>
    <mergeCell ref="BJ54:BK54"/>
    <mergeCell ref="B56:K56"/>
    <mergeCell ref="L56:U56"/>
    <mergeCell ref="V56:AE56"/>
    <mergeCell ref="AF56:AO56"/>
    <mergeCell ref="AP56:AY56"/>
    <mergeCell ref="AZ56:BI56"/>
    <mergeCell ref="BJ56:BS56"/>
    <mergeCell ref="AF54:AG54"/>
    <mergeCell ref="AK54:AL54"/>
    <mergeCell ref="AP54:AQ54"/>
    <mergeCell ref="AU54:AV54"/>
    <mergeCell ref="AZ54:BA54"/>
    <mergeCell ref="BE54:BF54"/>
    <mergeCell ref="B54:C54"/>
    <mergeCell ref="G54:H54"/>
    <mergeCell ref="L54:M54"/>
    <mergeCell ref="Q54:R54"/>
    <mergeCell ref="V54:W54"/>
    <mergeCell ref="AA54:AB54"/>
    <mergeCell ref="B52:K52"/>
    <mergeCell ref="L52:U52"/>
    <mergeCell ref="V52:AE52"/>
    <mergeCell ref="AP52:AY52"/>
    <mergeCell ref="AZ52:BI52"/>
    <mergeCell ref="BJ52:BS52"/>
    <mergeCell ref="BJ46:BS46"/>
    <mergeCell ref="B46:K46"/>
    <mergeCell ref="L46:U46"/>
    <mergeCell ref="V46:AE46"/>
    <mergeCell ref="AP46:AY46"/>
    <mergeCell ref="AZ46:BI46"/>
    <mergeCell ref="B45:K45"/>
    <mergeCell ref="L45:U45"/>
    <mergeCell ref="V45:AE45"/>
    <mergeCell ref="AF45:AO45"/>
    <mergeCell ref="AP45:AY45"/>
    <mergeCell ref="AZ45:BI45"/>
    <mergeCell ref="BJ45:BS45"/>
    <mergeCell ref="AZ42:BA42"/>
    <mergeCell ref="BJ42:BK42"/>
    <mergeCell ref="B44:K44"/>
    <mergeCell ref="L44:U44"/>
    <mergeCell ref="V44:AE44"/>
    <mergeCell ref="AF44:AO44"/>
    <mergeCell ref="AP44:AY44"/>
    <mergeCell ref="B42:C42"/>
    <mergeCell ref="G42:H42"/>
    <mergeCell ref="L42:M42"/>
    <mergeCell ref="Q42:T42"/>
    <mergeCell ref="V42:W42"/>
    <mergeCell ref="AF42:AG42"/>
    <mergeCell ref="AP42:AQ42"/>
    <mergeCell ref="BO42:BP42"/>
    <mergeCell ref="B40:K40"/>
    <mergeCell ref="L40:U40"/>
    <mergeCell ref="V40:AE40"/>
    <mergeCell ref="AF40:AO40"/>
    <mergeCell ref="AZ40:BI40"/>
    <mergeCell ref="BJ34:BS34"/>
    <mergeCell ref="B37:K37"/>
    <mergeCell ref="AZ37:BI37"/>
    <mergeCell ref="B34:K34"/>
    <mergeCell ref="L34:U34"/>
    <mergeCell ref="V34:AE34"/>
    <mergeCell ref="AF34:AO34"/>
    <mergeCell ref="AZ34:BI34"/>
    <mergeCell ref="AF35:AO35"/>
    <mergeCell ref="B33:K33"/>
    <mergeCell ref="L33:U33"/>
    <mergeCell ref="V33:AE33"/>
    <mergeCell ref="AF33:AO33"/>
    <mergeCell ref="AP33:AY33"/>
    <mergeCell ref="AZ33:BI33"/>
    <mergeCell ref="BJ33:BS33"/>
    <mergeCell ref="AZ30:BA30"/>
    <mergeCell ref="BJ30:BK30"/>
    <mergeCell ref="B32:K32"/>
    <mergeCell ref="L32:U32"/>
    <mergeCell ref="V32:AE32"/>
    <mergeCell ref="AF32:AO32"/>
    <mergeCell ref="AP32:AY32"/>
    <mergeCell ref="B30:C30"/>
    <mergeCell ref="G30:H30"/>
    <mergeCell ref="L30:M30"/>
    <mergeCell ref="V30:W30"/>
    <mergeCell ref="AF30:AG30"/>
    <mergeCell ref="AP30:AQ30"/>
    <mergeCell ref="AK30:AL30"/>
    <mergeCell ref="Q30:R30"/>
    <mergeCell ref="B28:K28"/>
    <mergeCell ref="L28:U28"/>
    <mergeCell ref="V28:AE28"/>
    <mergeCell ref="AF28:AO28"/>
    <mergeCell ref="AZ28:BI28"/>
    <mergeCell ref="BJ22:BS22"/>
    <mergeCell ref="B25:K25"/>
    <mergeCell ref="BJ25:BS25"/>
    <mergeCell ref="B22:K22"/>
    <mergeCell ref="L22:U22"/>
    <mergeCell ref="V22:AE22"/>
    <mergeCell ref="AF22:AO22"/>
    <mergeCell ref="AZ22:BI22"/>
    <mergeCell ref="Q23:R23"/>
    <mergeCell ref="B21:K21"/>
    <mergeCell ref="L21:U21"/>
    <mergeCell ref="V21:AE21"/>
    <mergeCell ref="AF21:AO21"/>
    <mergeCell ref="AP21:AY21"/>
    <mergeCell ref="AZ21:BI21"/>
    <mergeCell ref="BJ21:BS21"/>
    <mergeCell ref="AZ18:BA18"/>
    <mergeCell ref="BJ18:BK18"/>
    <mergeCell ref="B20:K20"/>
    <mergeCell ref="L20:U20"/>
    <mergeCell ref="V20:AE20"/>
    <mergeCell ref="AF20:AO20"/>
    <mergeCell ref="AP20:AY20"/>
    <mergeCell ref="Q18:R18"/>
    <mergeCell ref="BJ16:BS16"/>
    <mergeCell ref="B18:C18"/>
    <mergeCell ref="G18:H18"/>
    <mergeCell ref="L18:M18"/>
    <mergeCell ref="V18:W18"/>
    <mergeCell ref="AF18:AG18"/>
    <mergeCell ref="AP18:AQ18"/>
    <mergeCell ref="B16:K16"/>
    <mergeCell ref="L16:U16"/>
    <mergeCell ref="V16:AE16"/>
    <mergeCell ref="AF16:AO16"/>
    <mergeCell ref="AZ16:BI16"/>
    <mergeCell ref="BJ10:BS10"/>
    <mergeCell ref="B13:K13"/>
    <mergeCell ref="AZ13:BI13"/>
    <mergeCell ref="AF11:AO11"/>
    <mergeCell ref="B10:K10"/>
    <mergeCell ref="L10:U10"/>
    <mergeCell ref="V10:AE10"/>
    <mergeCell ref="AF10:AO10"/>
    <mergeCell ref="AZ10:BI10"/>
    <mergeCell ref="BO11:BP11"/>
    <mergeCell ref="F1:AC4"/>
    <mergeCell ref="B8:K8"/>
    <mergeCell ref="L8:U8"/>
    <mergeCell ref="V8:AE8"/>
    <mergeCell ref="AF8:AO8"/>
    <mergeCell ref="AP8:AY8"/>
    <mergeCell ref="AZ8:BI8"/>
    <mergeCell ref="BJ8:BS8"/>
    <mergeCell ref="B9:K9"/>
    <mergeCell ref="L9:U9"/>
    <mergeCell ref="V9:AE9"/>
    <mergeCell ref="AF9:AO9"/>
    <mergeCell ref="AP9:AY9"/>
    <mergeCell ref="AZ9:BI9"/>
    <mergeCell ref="BJ9:BS9"/>
  </mergeCells>
  <pageMargins left="0.25" right="0.25" top="0.75" bottom="0.75" header="0.3" footer="0.3"/>
  <pageSetup paperSize="9" scale="44" fitToHeight="0" orientation="landscape" horizontalDpi="4294967293" r:id="rId1"/>
  <rowBreaks count="2" manualBreakCount="2">
    <brk id="78" max="16383" man="1"/>
    <brk id="150"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2E10C-833E-4AEB-84FF-C85B60543794}">
  <sheetPr>
    <tabColor theme="7"/>
    <pageSetUpPr fitToPage="1"/>
  </sheetPr>
  <dimension ref="A1:C13"/>
  <sheetViews>
    <sheetView workbookViewId="0">
      <selection sqref="A1:XFD1048576"/>
    </sheetView>
  </sheetViews>
  <sheetFormatPr baseColWidth="10" defaultColWidth="62.7109375" defaultRowHeight="15" x14ac:dyDescent="0.25"/>
  <cols>
    <col min="1" max="1" width="12.5703125" style="1" bestFit="1" customWidth="1"/>
    <col min="2" max="2" width="68.140625" style="1" bestFit="1" customWidth="1"/>
    <col min="3" max="3" width="127.7109375" style="1" bestFit="1" customWidth="1"/>
    <col min="4" max="256" width="62.7109375" style="1"/>
    <col min="257" max="257" width="12.5703125" style="1" bestFit="1" customWidth="1"/>
    <col min="258" max="258" width="68.140625" style="1" bestFit="1" customWidth="1"/>
    <col min="259" max="259" width="71" style="1" bestFit="1" customWidth="1"/>
    <col min="260" max="512" width="62.7109375" style="1"/>
    <col min="513" max="513" width="12.5703125" style="1" bestFit="1" customWidth="1"/>
    <col min="514" max="514" width="68.140625" style="1" bestFit="1" customWidth="1"/>
    <col min="515" max="515" width="71" style="1" bestFit="1" customWidth="1"/>
    <col min="516" max="768" width="62.7109375" style="1"/>
    <col min="769" max="769" width="12.5703125" style="1" bestFit="1" customWidth="1"/>
    <col min="770" max="770" width="68.140625" style="1" bestFit="1" customWidth="1"/>
    <col min="771" max="771" width="71" style="1" bestFit="1" customWidth="1"/>
    <col min="772" max="1024" width="62.7109375" style="1"/>
    <col min="1025" max="1025" width="12.5703125" style="1" bestFit="1" customWidth="1"/>
    <col min="1026" max="1026" width="68.140625" style="1" bestFit="1" customWidth="1"/>
    <col min="1027" max="1027" width="71" style="1" bestFit="1" customWidth="1"/>
    <col min="1028" max="1280" width="62.7109375" style="1"/>
    <col min="1281" max="1281" width="12.5703125" style="1" bestFit="1" customWidth="1"/>
    <col min="1282" max="1282" width="68.140625" style="1" bestFit="1" customWidth="1"/>
    <col min="1283" max="1283" width="71" style="1" bestFit="1" customWidth="1"/>
    <col min="1284" max="1536" width="62.7109375" style="1"/>
    <col min="1537" max="1537" width="12.5703125" style="1" bestFit="1" customWidth="1"/>
    <col min="1538" max="1538" width="68.140625" style="1" bestFit="1" customWidth="1"/>
    <col min="1539" max="1539" width="71" style="1" bestFit="1" customWidth="1"/>
    <col min="1540" max="1792" width="62.7109375" style="1"/>
    <col min="1793" max="1793" width="12.5703125" style="1" bestFit="1" customWidth="1"/>
    <col min="1794" max="1794" width="68.140625" style="1" bestFit="1" customWidth="1"/>
    <col min="1795" max="1795" width="71" style="1" bestFit="1" customWidth="1"/>
    <col min="1796" max="2048" width="62.7109375" style="1"/>
    <col min="2049" max="2049" width="12.5703125" style="1" bestFit="1" customWidth="1"/>
    <col min="2050" max="2050" width="68.140625" style="1" bestFit="1" customWidth="1"/>
    <col min="2051" max="2051" width="71" style="1" bestFit="1" customWidth="1"/>
    <col min="2052" max="2304" width="62.7109375" style="1"/>
    <col min="2305" max="2305" width="12.5703125" style="1" bestFit="1" customWidth="1"/>
    <col min="2306" max="2306" width="68.140625" style="1" bestFit="1" customWidth="1"/>
    <col min="2307" max="2307" width="71" style="1" bestFit="1" customWidth="1"/>
    <col min="2308" max="2560" width="62.7109375" style="1"/>
    <col min="2561" max="2561" width="12.5703125" style="1" bestFit="1" customWidth="1"/>
    <col min="2562" max="2562" width="68.140625" style="1" bestFit="1" customWidth="1"/>
    <col min="2563" max="2563" width="71" style="1" bestFit="1" customWidth="1"/>
    <col min="2564" max="2816" width="62.7109375" style="1"/>
    <col min="2817" max="2817" width="12.5703125" style="1" bestFit="1" customWidth="1"/>
    <col min="2818" max="2818" width="68.140625" style="1" bestFit="1" customWidth="1"/>
    <col min="2819" max="2819" width="71" style="1" bestFit="1" customWidth="1"/>
    <col min="2820" max="3072" width="62.7109375" style="1"/>
    <col min="3073" max="3073" width="12.5703125" style="1" bestFit="1" customWidth="1"/>
    <col min="3074" max="3074" width="68.140625" style="1" bestFit="1" customWidth="1"/>
    <col min="3075" max="3075" width="71" style="1" bestFit="1" customWidth="1"/>
    <col min="3076" max="3328" width="62.7109375" style="1"/>
    <col min="3329" max="3329" width="12.5703125" style="1" bestFit="1" customWidth="1"/>
    <col min="3330" max="3330" width="68.140625" style="1" bestFit="1" customWidth="1"/>
    <col min="3331" max="3331" width="71" style="1" bestFit="1" customWidth="1"/>
    <col min="3332" max="3584" width="62.7109375" style="1"/>
    <col min="3585" max="3585" width="12.5703125" style="1" bestFit="1" customWidth="1"/>
    <col min="3586" max="3586" width="68.140625" style="1" bestFit="1" customWidth="1"/>
    <col min="3587" max="3587" width="71" style="1" bestFit="1" customWidth="1"/>
    <col min="3588" max="3840" width="62.7109375" style="1"/>
    <col min="3841" max="3841" width="12.5703125" style="1" bestFit="1" customWidth="1"/>
    <col min="3842" max="3842" width="68.140625" style="1" bestFit="1" customWidth="1"/>
    <col min="3843" max="3843" width="71" style="1" bestFit="1" customWidth="1"/>
    <col min="3844" max="4096" width="62.7109375" style="1"/>
    <col min="4097" max="4097" width="12.5703125" style="1" bestFit="1" customWidth="1"/>
    <col min="4098" max="4098" width="68.140625" style="1" bestFit="1" customWidth="1"/>
    <col min="4099" max="4099" width="71" style="1" bestFit="1" customWidth="1"/>
    <col min="4100" max="4352" width="62.7109375" style="1"/>
    <col min="4353" max="4353" width="12.5703125" style="1" bestFit="1" customWidth="1"/>
    <col min="4354" max="4354" width="68.140625" style="1" bestFit="1" customWidth="1"/>
    <col min="4355" max="4355" width="71" style="1" bestFit="1" customWidth="1"/>
    <col min="4356" max="4608" width="62.7109375" style="1"/>
    <col min="4609" max="4609" width="12.5703125" style="1" bestFit="1" customWidth="1"/>
    <col min="4610" max="4610" width="68.140625" style="1" bestFit="1" customWidth="1"/>
    <col min="4611" max="4611" width="71" style="1" bestFit="1" customWidth="1"/>
    <col min="4612" max="4864" width="62.7109375" style="1"/>
    <col min="4865" max="4865" width="12.5703125" style="1" bestFit="1" customWidth="1"/>
    <col min="4866" max="4866" width="68.140625" style="1" bestFit="1" customWidth="1"/>
    <col min="4867" max="4867" width="71" style="1" bestFit="1" customWidth="1"/>
    <col min="4868" max="5120" width="62.7109375" style="1"/>
    <col min="5121" max="5121" width="12.5703125" style="1" bestFit="1" customWidth="1"/>
    <col min="5122" max="5122" width="68.140625" style="1" bestFit="1" customWidth="1"/>
    <col min="5123" max="5123" width="71" style="1" bestFit="1" customWidth="1"/>
    <col min="5124" max="5376" width="62.7109375" style="1"/>
    <col min="5377" max="5377" width="12.5703125" style="1" bestFit="1" customWidth="1"/>
    <col min="5378" max="5378" width="68.140625" style="1" bestFit="1" customWidth="1"/>
    <col min="5379" max="5379" width="71" style="1" bestFit="1" customWidth="1"/>
    <col min="5380" max="5632" width="62.7109375" style="1"/>
    <col min="5633" max="5633" width="12.5703125" style="1" bestFit="1" customWidth="1"/>
    <col min="5634" max="5634" width="68.140625" style="1" bestFit="1" customWidth="1"/>
    <col min="5635" max="5635" width="71" style="1" bestFit="1" customWidth="1"/>
    <col min="5636" max="5888" width="62.7109375" style="1"/>
    <col min="5889" max="5889" width="12.5703125" style="1" bestFit="1" customWidth="1"/>
    <col min="5890" max="5890" width="68.140625" style="1" bestFit="1" customWidth="1"/>
    <col min="5891" max="5891" width="71" style="1" bestFit="1" customWidth="1"/>
    <col min="5892" max="6144" width="62.7109375" style="1"/>
    <col min="6145" max="6145" width="12.5703125" style="1" bestFit="1" customWidth="1"/>
    <col min="6146" max="6146" width="68.140625" style="1" bestFit="1" customWidth="1"/>
    <col min="6147" max="6147" width="71" style="1" bestFit="1" customWidth="1"/>
    <col min="6148" max="6400" width="62.7109375" style="1"/>
    <col min="6401" max="6401" width="12.5703125" style="1" bestFit="1" customWidth="1"/>
    <col min="6402" max="6402" width="68.140625" style="1" bestFit="1" customWidth="1"/>
    <col min="6403" max="6403" width="71" style="1" bestFit="1" customWidth="1"/>
    <col min="6404" max="6656" width="62.7109375" style="1"/>
    <col min="6657" max="6657" width="12.5703125" style="1" bestFit="1" customWidth="1"/>
    <col min="6658" max="6658" width="68.140625" style="1" bestFit="1" customWidth="1"/>
    <col min="6659" max="6659" width="71" style="1" bestFit="1" customWidth="1"/>
    <col min="6660" max="6912" width="62.7109375" style="1"/>
    <col min="6913" max="6913" width="12.5703125" style="1" bestFit="1" customWidth="1"/>
    <col min="6914" max="6914" width="68.140625" style="1" bestFit="1" customWidth="1"/>
    <col min="6915" max="6915" width="71" style="1" bestFit="1" customWidth="1"/>
    <col min="6916" max="7168" width="62.7109375" style="1"/>
    <col min="7169" max="7169" width="12.5703125" style="1" bestFit="1" customWidth="1"/>
    <col min="7170" max="7170" width="68.140625" style="1" bestFit="1" customWidth="1"/>
    <col min="7171" max="7171" width="71" style="1" bestFit="1" customWidth="1"/>
    <col min="7172" max="7424" width="62.7109375" style="1"/>
    <col min="7425" max="7425" width="12.5703125" style="1" bestFit="1" customWidth="1"/>
    <col min="7426" max="7426" width="68.140625" style="1" bestFit="1" customWidth="1"/>
    <col min="7427" max="7427" width="71" style="1" bestFit="1" customWidth="1"/>
    <col min="7428" max="7680" width="62.7109375" style="1"/>
    <col min="7681" max="7681" width="12.5703125" style="1" bestFit="1" customWidth="1"/>
    <col min="7682" max="7682" width="68.140625" style="1" bestFit="1" customWidth="1"/>
    <col min="7683" max="7683" width="71" style="1" bestFit="1" customWidth="1"/>
    <col min="7684" max="7936" width="62.7109375" style="1"/>
    <col min="7937" max="7937" width="12.5703125" style="1" bestFit="1" customWidth="1"/>
    <col min="7938" max="7938" width="68.140625" style="1" bestFit="1" customWidth="1"/>
    <col min="7939" max="7939" width="71" style="1" bestFit="1" customWidth="1"/>
    <col min="7940" max="8192" width="62.7109375" style="1"/>
    <col min="8193" max="8193" width="12.5703125" style="1" bestFit="1" customWidth="1"/>
    <col min="8194" max="8194" width="68.140625" style="1" bestFit="1" customWidth="1"/>
    <col min="8195" max="8195" width="71" style="1" bestFit="1" customWidth="1"/>
    <col min="8196" max="8448" width="62.7109375" style="1"/>
    <col min="8449" max="8449" width="12.5703125" style="1" bestFit="1" customWidth="1"/>
    <col min="8450" max="8450" width="68.140625" style="1" bestFit="1" customWidth="1"/>
    <col min="8451" max="8451" width="71" style="1" bestFit="1" customWidth="1"/>
    <col min="8452" max="8704" width="62.7109375" style="1"/>
    <col min="8705" max="8705" width="12.5703125" style="1" bestFit="1" customWidth="1"/>
    <col min="8706" max="8706" width="68.140625" style="1" bestFit="1" customWidth="1"/>
    <col min="8707" max="8707" width="71" style="1" bestFit="1" customWidth="1"/>
    <col min="8708" max="8960" width="62.7109375" style="1"/>
    <col min="8961" max="8961" width="12.5703125" style="1" bestFit="1" customWidth="1"/>
    <col min="8962" max="8962" width="68.140625" style="1" bestFit="1" customWidth="1"/>
    <col min="8963" max="8963" width="71" style="1" bestFit="1" customWidth="1"/>
    <col min="8964" max="9216" width="62.7109375" style="1"/>
    <col min="9217" max="9217" width="12.5703125" style="1" bestFit="1" customWidth="1"/>
    <col min="9218" max="9218" width="68.140625" style="1" bestFit="1" customWidth="1"/>
    <col min="9219" max="9219" width="71" style="1" bestFit="1" customWidth="1"/>
    <col min="9220" max="9472" width="62.7109375" style="1"/>
    <col min="9473" max="9473" width="12.5703125" style="1" bestFit="1" customWidth="1"/>
    <col min="9474" max="9474" width="68.140625" style="1" bestFit="1" customWidth="1"/>
    <col min="9475" max="9475" width="71" style="1" bestFit="1" customWidth="1"/>
    <col min="9476" max="9728" width="62.7109375" style="1"/>
    <col min="9729" max="9729" width="12.5703125" style="1" bestFit="1" customWidth="1"/>
    <col min="9730" max="9730" width="68.140625" style="1" bestFit="1" customWidth="1"/>
    <col min="9731" max="9731" width="71" style="1" bestFit="1" customWidth="1"/>
    <col min="9732" max="9984" width="62.7109375" style="1"/>
    <col min="9985" max="9985" width="12.5703125" style="1" bestFit="1" customWidth="1"/>
    <col min="9986" max="9986" width="68.140625" style="1" bestFit="1" customWidth="1"/>
    <col min="9987" max="9987" width="71" style="1" bestFit="1" customWidth="1"/>
    <col min="9988" max="10240" width="62.7109375" style="1"/>
    <col min="10241" max="10241" width="12.5703125" style="1" bestFit="1" customWidth="1"/>
    <col min="10242" max="10242" width="68.140625" style="1" bestFit="1" customWidth="1"/>
    <col min="10243" max="10243" width="71" style="1" bestFit="1" customWidth="1"/>
    <col min="10244" max="10496" width="62.7109375" style="1"/>
    <col min="10497" max="10497" width="12.5703125" style="1" bestFit="1" customWidth="1"/>
    <col min="10498" max="10498" width="68.140625" style="1" bestFit="1" customWidth="1"/>
    <col min="10499" max="10499" width="71" style="1" bestFit="1" customWidth="1"/>
    <col min="10500" max="10752" width="62.7109375" style="1"/>
    <col min="10753" max="10753" width="12.5703125" style="1" bestFit="1" customWidth="1"/>
    <col min="10754" max="10754" width="68.140625" style="1" bestFit="1" customWidth="1"/>
    <col min="10755" max="10755" width="71" style="1" bestFit="1" customWidth="1"/>
    <col min="10756" max="11008" width="62.7109375" style="1"/>
    <col min="11009" max="11009" width="12.5703125" style="1" bestFit="1" customWidth="1"/>
    <col min="11010" max="11010" width="68.140625" style="1" bestFit="1" customWidth="1"/>
    <col min="11011" max="11011" width="71" style="1" bestFit="1" customWidth="1"/>
    <col min="11012" max="11264" width="62.7109375" style="1"/>
    <col min="11265" max="11265" width="12.5703125" style="1" bestFit="1" customWidth="1"/>
    <col min="11266" max="11266" width="68.140625" style="1" bestFit="1" customWidth="1"/>
    <col min="11267" max="11267" width="71" style="1" bestFit="1" customWidth="1"/>
    <col min="11268" max="11520" width="62.7109375" style="1"/>
    <col min="11521" max="11521" width="12.5703125" style="1" bestFit="1" customWidth="1"/>
    <col min="11522" max="11522" width="68.140625" style="1" bestFit="1" customWidth="1"/>
    <col min="11523" max="11523" width="71" style="1" bestFit="1" customWidth="1"/>
    <col min="11524" max="11776" width="62.7109375" style="1"/>
    <col min="11777" max="11777" width="12.5703125" style="1" bestFit="1" customWidth="1"/>
    <col min="11778" max="11778" width="68.140625" style="1" bestFit="1" customWidth="1"/>
    <col min="11779" max="11779" width="71" style="1" bestFit="1" customWidth="1"/>
    <col min="11780" max="12032" width="62.7109375" style="1"/>
    <col min="12033" max="12033" width="12.5703125" style="1" bestFit="1" customWidth="1"/>
    <col min="12034" max="12034" width="68.140625" style="1" bestFit="1" customWidth="1"/>
    <col min="12035" max="12035" width="71" style="1" bestFit="1" customWidth="1"/>
    <col min="12036" max="12288" width="62.7109375" style="1"/>
    <col min="12289" max="12289" width="12.5703125" style="1" bestFit="1" customWidth="1"/>
    <col min="12290" max="12290" width="68.140625" style="1" bestFit="1" customWidth="1"/>
    <col min="12291" max="12291" width="71" style="1" bestFit="1" customWidth="1"/>
    <col min="12292" max="12544" width="62.7109375" style="1"/>
    <col min="12545" max="12545" width="12.5703125" style="1" bestFit="1" customWidth="1"/>
    <col min="12546" max="12546" width="68.140625" style="1" bestFit="1" customWidth="1"/>
    <col min="12547" max="12547" width="71" style="1" bestFit="1" customWidth="1"/>
    <col min="12548" max="12800" width="62.7109375" style="1"/>
    <col min="12801" max="12801" width="12.5703125" style="1" bestFit="1" customWidth="1"/>
    <col min="12802" max="12802" width="68.140625" style="1" bestFit="1" customWidth="1"/>
    <col min="12803" max="12803" width="71" style="1" bestFit="1" customWidth="1"/>
    <col min="12804" max="13056" width="62.7109375" style="1"/>
    <col min="13057" max="13057" width="12.5703125" style="1" bestFit="1" customWidth="1"/>
    <col min="13058" max="13058" width="68.140625" style="1" bestFit="1" customWidth="1"/>
    <col min="13059" max="13059" width="71" style="1" bestFit="1" customWidth="1"/>
    <col min="13060" max="13312" width="62.7109375" style="1"/>
    <col min="13313" max="13313" width="12.5703125" style="1" bestFit="1" customWidth="1"/>
    <col min="13314" max="13314" width="68.140625" style="1" bestFit="1" customWidth="1"/>
    <col min="13315" max="13315" width="71" style="1" bestFit="1" customWidth="1"/>
    <col min="13316" max="13568" width="62.7109375" style="1"/>
    <col min="13569" max="13569" width="12.5703125" style="1" bestFit="1" customWidth="1"/>
    <col min="13570" max="13570" width="68.140625" style="1" bestFit="1" customWidth="1"/>
    <col min="13571" max="13571" width="71" style="1" bestFit="1" customWidth="1"/>
    <col min="13572" max="13824" width="62.7109375" style="1"/>
    <col min="13825" max="13825" width="12.5703125" style="1" bestFit="1" customWidth="1"/>
    <col min="13826" max="13826" width="68.140625" style="1" bestFit="1" customWidth="1"/>
    <col min="13827" max="13827" width="71" style="1" bestFit="1" customWidth="1"/>
    <col min="13828" max="14080" width="62.7109375" style="1"/>
    <col min="14081" max="14081" width="12.5703125" style="1" bestFit="1" customWidth="1"/>
    <col min="14082" max="14082" width="68.140625" style="1" bestFit="1" customWidth="1"/>
    <col min="14083" max="14083" width="71" style="1" bestFit="1" customWidth="1"/>
    <col min="14084" max="14336" width="62.7109375" style="1"/>
    <col min="14337" max="14337" width="12.5703125" style="1" bestFit="1" customWidth="1"/>
    <col min="14338" max="14338" width="68.140625" style="1" bestFit="1" customWidth="1"/>
    <col min="14339" max="14339" width="71" style="1" bestFit="1" customWidth="1"/>
    <col min="14340" max="14592" width="62.7109375" style="1"/>
    <col min="14593" max="14593" width="12.5703125" style="1" bestFit="1" customWidth="1"/>
    <col min="14594" max="14594" width="68.140625" style="1" bestFit="1" customWidth="1"/>
    <col min="14595" max="14595" width="71" style="1" bestFit="1" customWidth="1"/>
    <col min="14596" max="14848" width="62.7109375" style="1"/>
    <col min="14849" max="14849" width="12.5703125" style="1" bestFit="1" customWidth="1"/>
    <col min="14850" max="14850" width="68.140625" style="1" bestFit="1" customWidth="1"/>
    <col min="14851" max="14851" width="71" style="1" bestFit="1" customWidth="1"/>
    <col min="14852" max="15104" width="62.7109375" style="1"/>
    <col min="15105" max="15105" width="12.5703125" style="1" bestFit="1" customWidth="1"/>
    <col min="15106" max="15106" width="68.140625" style="1" bestFit="1" customWidth="1"/>
    <col min="15107" max="15107" width="71" style="1" bestFit="1" customWidth="1"/>
    <col min="15108" max="15360" width="62.7109375" style="1"/>
    <col min="15361" max="15361" width="12.5703125" style="1" bestFit="1" customWidth="1"/>
    <col min="15362" max="15362" width="68.140625" style="1" bestFit="1" customWidth="1"/>
    <col min="15363" max="15363" width="71" style="1" bestFit="1" customWidth="1"/>
    <col min="15364" max="15616" width="62.7109375" style="1"/>
    <col min="15617" max="15617" width="12.5703125" style="1" bestFit="1" customWidth="1"/>
    <col min="15618" max="15618" width="68.140625" style="1" bestFit="1" customWidth="1"/>
    <col min="15619" max="15619" width="71" style="1" bestFit="1" customWidth="1"/>
    <col min="15620" max="15872" width="62.7109375" style="1"/>
    <col min="15873" max="15873" width="12.5703125" style="1" bestFit="1" customWidth="1"/>
    <col min="15874" max="15874" width="68.140625" style="1" bestFit="1" customWidth="1"/>
    <col min="15875" max="15875" width="71" style="1" bestFit="1" customWidth="1"/>
    <col min="15876" max="16128" width="62.7109375" style="1"/>
    <col min="16129" max="16129" width="12.5703125" style="1" bestFit="1" customWidth="1"/>
    <col min="16130" max="16130" width="68.140625" style="1" bestFit="1" customWidth="1"/>
    <col min="16131" max="16131" width="71" style="1" bestFit="1" customWidth="1"/>
    <col min="16132" max="16384" width="62.7109375" style="1"/>
  </cols>
  <sheetData>
    <row r="1" spans="1:3" ht="25.5" x14ac:dyDescent="0.25">
      <c r="A1" s="4" t="s">
        <v>24</v>
      </c>
      <c r="B1" s="5" t="s">
        <v>25</v>
      </c>
      <c r="C1" s="5" t="s">
        <v>26</v>
      </c>
    </row>
    <row r="2" spans="1:3" x14ac:dyDescent="0.25">
      <c r="A2" s="145" t="s">
        <v>27</v>
      </c>
      <c r="B2" s="2" t="s">
        <v>28</v>
      </c>
      <c r="C2" s="2" t="s">
        <v>29</v>
      </c>
    </row>
    <row r="3" spans="1:3" ht="26.25" x14ac:dyDescent="0.25">
      <c r="A3" s="145" t="s">
        <v>30</v>
      </c>
      <c r="B3" s="2" t="s">
        <v>31</v>
      </c>
      <c r="C3" s="2" t="s">
        <v>32</v>
      </c>
    </row>
    <row r="4" spans="1:3" ht="64.5" x14ac:dyDescent="0.25">
      <c r="A4" s="145" t="s">
        <v>7</v>
      </c>
      <c r="B4" s="2" t="s">
        <v>71</v>
      </c>
      <c r="C4" s="2" t="s">
        <v>33</v>
      </c>
    </row>
    <row r="5" spans="1:3" x14ac:dyDescent="0.25">
      <c r="A5" s="145" t="s">
        <v>34</v>
      </c>
      <c r="B5" s="2" t="s">
        <v>35</v>
      </c>
      <c r="C5" s="2" t="s">
        <v>36</v>
      </c>
    </row>
    <row r="6" spans="1:3" x14ac:dyDescent="0.25">
      <c r="A6" s="145" t="s">
        <v>37</v>
      </c>
      <c r="B6" s="2" t="s">
        <v>38</v>
      </c>
      <c r="C6" s="2" t="s">
        <v>36</v>
      </c>
    </row>
    <row r="7" spans="1:3" x14ac:dyDescent="0.25">
      <c r="A7" s="145" t="s">
        <v>39</v>
      </c>
      <c r="B7" s="2" t="s">
        <v>40</v>
      </c>
      <c r="C7" s="2" t="s">
        <v>36</v>
      </c>
    </row>
    <row r="8" spans="1:3" x14ac:dyDescent="0.25">
      <c r="A8" s="145" t="s">
        <v>41</v>
      </c>
      <c r="B8" s="2" t="s">
        <v>42</v>
      </c>
      <c r="C8" s="2" t="s">
        <v>36</v>
      </c>
    </row>
    <row r="9" spans="1:3" ht="51.75" x14ac:dyDescent="0.25">
      <c r="A9" s="145" t="s">
        <v>43</v>
      </c>
      <c r="B9" s="2" t="s">
        <v>44</v>
      </c>
      <c r="C9" s="6"/>
    </row>
    <row r="10" spans="1:3" x14ac:dyDescent="0.25">
      <c r="A10" s="145" t="s">
        <v>45</v>
      </c>
      <c r="B10" s="2" t="s">
        <v>46</v>
      </c>
      <c r="C10" s="6"/>
    </row>
    <row r="11" spans="1:3" ht="180" x14ac:dyDescent="0.25">
      <c r="A11" s="146" t="s">
        <v>67</v>
      </c>
      <c r="B11" s="147" t="s">
        <v>69</v>
      </c>
      <c r="C11" s="144" t="s">
        <v>68</v>
      </c>
    </row>
    <row r="12" spans="1:3" ht="195" x14ac:dyDescent="0.25">
      <c r="A12" s="146" t="s">
        <v>70</v>
      </c>
      <c r="B12" s="144" t="s">
        <v>136</v>
      </c>
      <c r="C12" s="147" t="s">
        <v>135</v>
      </c>
    </row>
    <row r="13" spans="1:3" ht="45" x14ac:dyDescent="0.25">
      <c r="A13" s="146" t="s">
        <v>20</v>
      </c>
      <c r="B13" s="144" t="s">
        <v>96</v>
      </c>
      <c r="C13" s="3"/>
    </row>
  </sheetData>
  <pageMargins left="0.25" right="0.25" top="0.75" bottom="0.75" header="0.3" footer="0.3"/>
  <pageSetup paperSize="9" scale="68" orientation="landscape"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6136D-60DC-4B0A-88B3-B87CD06B1836}">
  <sheetPr>
    <tabColor rgb="FF00B0F0"/>
    <pageSetUpPr fitToPage="1"/>
  </sheetPr>
  <dimension ref="B1:S36"/>
  <sheetViews>
    <sheetView workbookViewId="0">
      <selection activeCell="G44" sqref="G44"/>
    </sheetView>
  </sheetViews>
  <sheetFormatPr baseColWidth="10" defaultRowHeight="12.75" x14ac:dyDescent="0.2"/>
  <cols>
    <col min="1" max="1" width="6.85546875" style="7" customWidth="1"/>
    <col min="2" max="2" width="6.5703125" style="7" customWidth="1"/>
    <col min="3" max="3" width="11.42578125" style="7" customWidth="1"/>
    <col min="4" max="4" width="24.140625" style="7" bestFit="1" customWidth="1"/>
    <col min="5" max="5" width="8.85546875" style="7" bestFit="1" customWidth="1"/>
    <col min="6" max="8" width="8.42578125" style="7" bestFit="1" customWidth="1"/>
    <col min="9" max="16" width="7.85546875" style="7" bestFit="1" customWidth="1"/>
    <col min="17" max="19" width="9" style="7" bestFit="1" customWidth="1"/>
    <col min="20" max="20" width="5" style="7" customWidth="1"/>
    <col min="21" max="16384" width="11.42578125" style="7"/>
  </cols>
  <sheetData>
    <row r="1" spans="2:19" ht="13.5" thickBot="1" x14ac:dyDescent="0.25"/>
    <row r="2" spans="2:19" ht="14.25" thickTop="1" thickBot="1" x14ac:dyDescent="0.25">
      <c r="D2" s="8" t="s">
        <v>47</v>
      </c>
      <c r="E2" s="9">
        <f>Plan!VMA</f>
        <v>15.5</v>
      </c>
    </row>
    <row r="3" spans="2:19" ht="13.5" thickTop="1" x14ac:dyDescent="0.2"/>
    <row r="6" spans="2:19" ht="26.25" thickBot="1" x14ac:dyDescent="0.25">
      <c r="O6" s="10" t="s">
        <v>56</v>
      </c>
    </row>
    <row r="7" spans="2:19" s="11" customFormat="1" ht="13.5" thickBot="1" x14ac:dyDescent="0.25">
      <c r="F7" s="12">
        <v>100</v>
      </c>
      <c r="G7" s="13">
        <v>200</v>
      </c>
      <c r="H7" s="13">
        <v>300</v>
      </c>
      <c r="I7" s="13">
        <v>400</v>
      </c>
      <c r="J7" s="13">
        <v>500</v>
      </c>
      <c r="K7" s="13">
        <v>600</v>
      </c>
      <c r="L7" s="13">
        <v>700</v>
      </c>
      <c r="M7" s="13">
        <v>800</v>
      </c>
      <c r="N7" s="14">
        <v>900</v>
      </c>
      <c r="O7" s="15">
        <v>1000</v>
      </c>
      <c r="P7" s="16">
        <v>5000</v>
      </c>
      <c r="Q7" s="13">
        <v>10000</v>
      </c>
      <c r="R7" s="13">
        <v>21100</v>
      </c>
      <c r="S7" s="17">
        <v>42195</v>
      </c>
    </row>
    <row r="8" spans="2:19" x14ac:dyDescent="0.2">
      <c r="D8" s="235" t="s">
        <v>64</v>
      </c>
      <c r="E8" s="18">
        <v>1.1000000000000001</v>
      </c>
      <c r="F8" s="19">
        <f t="shared" ref="F8:I10" si="0">((3600/((VMA_tableau*$E8)*1000))*F$7)*"00:00:01"</f>
        <v>2.4437927663734115E-4</v>
      </c>
      <c r="G8" s="20">
        <f t="shared" si="0"/>
        <v>4.8875855327468231E-4</v>
      </c>
      <c r="H8" s="20">
        <f t="shared" si="0"/>
        <v>7.3313782991202346E-4</v>
      </c>
      <c r="I8" s="20">
        <f t="shared" si="0"/>
        <v>9.7751710654936461E-4</v>
      </c>
      <c r="J8" s="20"/>
      <c r="K8" s="20"/>
      <c r="L8" s="20"/>
      <c r="M8" s="20"/>
      <c r="N8" s="21"/>
      <c r="O8" s="22"/>
      <c r="P8" s="23"/>
      <c r="Q8" s="20"/>
      <c r="R8" s="20"/>
      <c r="S8" s="24"/>
    </row>
    <row r="9" spans="2:19" x14ac:dyDescent="0.2">
      <c r="D9" s="236"/>
      <c r="E9" s="25">
        <v>1.05</v>
      </c>
      <c r="F9" s="26">
        <f t="shared" si="0"/>
        <v>2.5601638504864311E-4</v>
      </c>
      <c r="G9" s="27">
        <f t="shared" si="0"/>
        <v>5.1203277009728623E-4</v>
      </c>
      <c r="H9" s="27">
        <f t="shared" si="0"/>
        <v>7.6804915514592923E-4</v>
      </c>
      <c r="I9" s="27">
        <f t="shared" si="0"/>
        <v>1.0240655401945725E-3</v>
      </c>
      <c r="J9" s="27"/>
      <c r="K9" s="27"/>
      <c r="L9" s="27"/>
      <c r="M9" s="27"/>
      <c r="N9" s="28"/>
      <c r="O9" s="29"/>
      <c r="P9" s="30"/>
      <c r="Q9" s="27"/>
      <c r="R9" s="27"/>
      <c r="S9" s="31"/>
    </row>
    <row r="10" spans="2:19" ht="13.5" thickBot="1" x14ac:dyDescent="0.25">
      <c r="D10" s="237"/>
      <c r="E10" s="25">
        <v>1</v>
      </c>
      <c r="F10" s="32">
        <f t="shared" si="0"/>
        <v>2.6881720430107527E-4</v>
      </c>
      <c r="G10" s="33">
        <f t="shared" si="0"/>
        <v>5.3763440860215054E-4</v>
      </c>
      <c r="H10" s="33">
        <f t="shared" si="0"/>
        <v>8.0645161290322591E-4</v>
      </c>
      <c r="I10" s="33">
        <f t="shared" si="0"/>
        <v>1.0752688172043011E-3</v>
      </c>
      <c r="J10" s="33"/>
      <c r="K10" s="33"/>
      <c r="L10" s="33"/>
      <c r="M10" s="33"/>
      <c r="N10" s="34"/>
      <c r="O10" s="35"/>
      <c r="P10" s="36"/>
      <c r="Q10" s="33"/>
      <c r="R10" s="33"/>
      <c r="S10" s="37"/>
    </row>
    <row r="11" spans="2:19" x14ac:dyDescent="0.2">
      <c r="D11" s="238" t="s">
        <v>65</v>
      </c>
      <c r="E11" s="38">
        <v>0.97499999999999998</v>
      </c>
      <c r="F11" s="39"/>
      <c r="G11" s="40">
        <f t="shared" ref="G11:O13" si="1">((3600/((VMA_tableau*$E11)*1000))*G$7)*"00:00:01"</f>
        <v>5.5141990625861604E-4</v>
      </c>
      <c r="H11" s="40">
        <f t="shared" si="1"/>
        <v>8.271298593879239E-4</v>
      </c>
      <c r="I11" s="40">
        <f t="shared" si="1"/>
        <v>1.1028398125172321E-3</v>
      </c>
      <c r="J11" s="40">
        <f t="shared" si="1"/>
        <v>1.3785497656465401E-3</v>
      </c>
      <c r="K11" s="40">
        <f t="shared" si="1"/>
        <v>1.6542597187758478E-3</v>
      </c>
      <c r="L11" s="40">
        <f t="shared" si="1"/>
        <v>1.929969671905156E-3</v>
      </c>
      <c r="M11" s="40">
        <f t="shared" si="1"/>
        <v>2.2056796250344642E-3</v>
      </c>
      <c r="N11" s="41">
        <f t="shared" si="1"/>
        <v>2.4813895781637717E-3</v>
      </c>
      <c r="O11" s="42">
        <f t="shared" si="1"/>
        <v>2.7570995312930801E-3</v>
      </c>
      <c r="P11" s="39"/>
      <c r="Q11" s="40"/>
      <c r="R11" s="40"/>
      <c r="S11" s="43"/>
    </row>
    <row r="12" spans="2:19" x14ac:dyDescent="0.2">
      <c r="D12" s="239"/>
      <c r="E12" s="44">
        <v>0.95</v>
      </c>
      <c r="F12" s="45"/>
      <c r="G12" s="46">
        <f t="shared" si="1"/>
        <v>5.6593095642331628E-4</v>
      </c>
      <c r="H12" s="46">
        <f t="shared" si="1"/>
        <v>8.4889643463497452E-4</v>
      </c>
      <c r="I12" s="46">
        <f t="shared" si="1"/>
        <v>1.1318619128466326E-3</v>
      </c>
      <c r="J12" s="46">
        <f t="shared" si="1"/>
        <v>1.4148273910582908E-3</v>
      </c>
      <c r="K12" s="46">
        <f t="shared" si="1"/>
        <v>1.697792869269949E-3</v>
      </c>
      <c r="L12" s="46">
        <f t="shared" si="1"/>
        <v>1.9807583474816073E-3</v>
      </c>
      <c r="M12" s="46">
        <f t="shared" si="1"/>
        <v>2.2637238256932651E-3</v>
      </c>
      <c r="N12" s="47">
        <f t="shared" si="1"/>
        <v>2.5466893039049233E-3</v>
      </c>
      <c r="O12" s="48">
        <f t="shared" si="1"/>
        <v>2.8296547821165816E-3</v>
      </c>
      <c r="P12" s="134">
        <f t="shared" ref="P12:P24" si="2">((3600/((VMA_tableau*$E12)*1000))*P$7)*"00:00:01"</f>
        <v>1.4148273910582907E-2</v>
      </c>
      <c r="Q12" s="46"/>
      <c r="R12" s="46"/>
      <c r="S12" s="49"/>
    </row>
    <row r="13" spans="2:19" x14ac:dyDescent="0.2">
      <c r="D13" s="239"/>
      <c r="E13" s="44">
        <v>0.92500000000000004</v>
      </c>
      <c r="F13" s="50"/>
      <c r="G13" s="51">
        <f t="shared" si="1"/>
        <v>5.812263876780006E-4</v>
      </c>
      <c r="H13" s="51">
        <f t="shared" si="1"/>
        <v>8.718395815170008E-4</v>
      </c>
      <c r="I13" s="51">
        <f t="shared" si="1"/>
        <v>1.1624527753560012E-3</v>
      </c>
      <c r="J13" s="51">
        <f t="shared" si="1"/>
        <v>1.4530659691950013E-3</v>
      </c>
      <c r="K13" s="51">
        <f t="shared" si="1"/>
        <v>1.7436791630340016E-3</v>
      </c>
      <c r="L13" s="51">
        <f t="shared" si="1"/>
        <v>2.0342923568730017E-3</v>
      </c>
      <c r="M13" s="51">
        <f t="shared" si="1"/>
        <v>2.3249055507120024E-3</v>
      </c>
      <c r="N13" s="52">
        <f t="shared" si="1"/>
        <v>2.6155187445510023E-3</v>
      </c>
      <c r="O13" s="53">
        <f t="shared" si="1"/>
        <v>2.9061319383900026E-3</v>
      </c>
      <c r="P13" s="135">
        <f t="shared" si="2"/>
        <v>1.4530659691950014E-2</v>
      </c>
      <c r="Q13" s="51"/>
      <c r="R13" s="51"/>
      <c r="S13" s="54"/>
    </row>
    <row r="14" spans="2:19" x14ac:dyDescent="0.2">
      <c r="D14" s="149" t="s">
        <v>49</v>
      </c>
      <c r="E14" s="55">
        <v>0.9</v>
      </c>
      <c r="F14" s="56"/>
      <c r="G14" s="57"/>
      <c r="H14" s="57"/>
      <c r="I14" s="57"/>
      <c r="J14" s="57">
        <f t="shared" ref="J14:O16" si="3">((3600/((VMA_tableau*$E14)*1000))*J$7)*"00:00:01"</f>
        <v>1.4934289127837513E-3</v>
      </c>
      <c r="K14" s="57">
        <f t="shared" si="3"/>
        <v>1.7921146953405018E-3</v>
      </c>
      <c r="L14" s="57">
        <f t="shared" si="3"/>
        <v>2.0908004778972516E-3</v>
      </c>
      <c r="M14" s="57">
        <f t="shared" si="3"/>
        <v>2.3894862604540022E-3</v>
      </c>
      <c r="N14" s="58">
        <f t="shared" si="3"/>
        <v>2.6881720430107525E-3</v>
      </c>
      <c r="O14" s="59">
        <f t="shared" si="3"/>
        <v>2.9868578255675027E-3</v>
      </c>
      <c r="P14" s="134">
        <f t="shared" si="2"/>
        <v>1.4934289127837513E-2</v>
      </c>
      <c r="Q14" s="138">
        <f t="shared" ref="Q14:S24" si="4">((3600/((VMA_tableau*$E14)*1000))*Q$7)*"00:00:01"</f>
        <v>2.9868578255675026E-2</v>
      </c>
      <c r="R14" s="57">
        <f t="shared" si="4"/>
        <v>6.3022700119474306E-2</v>
      </c>
      <c r="S14" s="60">
        <f t="shared" si="4"/>
        <v>0.12603046594982076</v>
      </c>
    </row>
    <row r="15" spans="2:19" x14ac:dyDescent="0.2">
      <c r="D15" s="150" t="s">
        <v>50</v>
      </c>
      <c r="E15" s="44">
        <v>0.875</v>
      </c>
      <c r="F15" s="61"/>
      <c r="G15" s="62"/>
      <c r="H15" s="62"/>
      <c r="I15" s="62"/>
      <c r="J15" s="62">
        <f t="shared" si="3"/>
        <v>1.5360983102918587E-3</v>
      </c>
      <c r="K15" s="62">
        <f t="shared" si="3"/>
        <v>1.8433179723502306E-3</v>
      </c>
      <c r="L15" s="62">
        <f t="shared" si="3"/>
        <v>2.1505376344086021E-3</v>
      </c>
      <c r="M15" s="62">
        <f t="shared" si="3"/>
        <v>2.4577572964669739E-3</v>
      </c>
      <c r="N15" s="63">
        <f t="shared" si="3"/>
        <v>2.7649769585253461E-3</v>
      </c>
      <c r="O15" s="64">
        <f t="shared" si="3"/>
        <v>3.0721966205837174E-3</v>
      </c>
      <c r="P15" s="61">
        <f t="shared" si="2"/>
        <v>1.5360983102918589E-2</v>
      </c>
      <c r="Q15" s="139">
        <f t="shared" si="4"/>
        <v>3.0721966205837177E-2</v>
      </c>
      <c r="R15" s="62">
        <f t="shared" si="4"/>
        <v>6.4823348694316441E-2</v>
      </c>
      <c r="S15" s="65">
        <f t="shared" si="4"/>
        <v>0.12963133640552996</v>
      </c>
    </row>
    <row r="16" spans="2:19" x14ac:dyDescent="0.2">
      <c r="B16" s="106"/>
      <c r="C16" s="233" t="s">
        <v>72</v>
      </c>
      <c r="D16" s="149" t="s">
        <v>49</v>
      </c>
      <c r="E16" s="55">
        <v>0.85</v>
      </c>
      <c r="F16" s="56"/>
      <c r="G16" s="57"/>
      <c r="H16" s="57"/>
      <c r="I16" s="57"/>
      <c r="J16" s="57">
        <f t="shared" si="3"/>
        <v>1.5812776723592666E-3</v>
      </c>
      <c r="K16" s="57">
        <f t="shared" si="3"/>
        <v>1.89753320683112E-3</v>
      </c>
      <c r="L16" s="57">
        <f t="shared" si="3"/>
        <v>2.213788741302973E-3</v>
      </c>
      <c r="M16" s="57">
        <f t="shared" si="3"/>
        <v>2.5300442757748265E-3</v>
      </c>
      <c r="N16" s="58">
        <f t="shared" si="3"/>
        <v>2.8462998102466797E-3</v>
      </c>
      <c r="O16" s="59">
        <f t="shared" si="3"/>
        <v>3.1625553447185333E-3</v>
      </c>
      <c r="P16" s="56">
        <f t="shared" si="2"/>
        <v>1.5812776723592666E-2</v>
      </c>
      <c r="Q16" s="138">
        <f t="shared" si="4"/>
        <v>3.1625553447185331E-2</v>
      </c>
      <c r="R16" s="141">
        <f t="shared" si="4"/>
        <v>6.6729917773561048E-2</v>
      </c>
      <c r="S16" s="60">
        <f t="shared" si="4"/>
        <v>0.13344402277039849</v>
      </c>
    </row>
    <row r="17" spans="3:19" x14ac:dyDescent="0.2">
      <c r="C17" s="231"/>
      <c r="D17" s="151" t="s">
        <v>51</v>
      </c>
      <c r="E17" s="44">
        <v>0.82499999999999996</v>
      </c>
      <c r="F17" s="45"/>
      <c r="G17" s="46"/>
      <c r="H17" s="46"/>
      <c r="I17" s="46"/>
      <c r="J17" s="46"/>
      <c r="K17" s="46"/>
      <c r="L17" s="46"/>
      <c r="M17" s="46"/>
      <c r="N17" s="47"/>
      <c r="O17" s="48">
        <f t="shared" ref="O17:O24" si="5">((3600/((VMA_tableau*$E17)*1000))*O$7)*"00:00:01"</f>
        <v>3.2583903551645491E-3</v>
      </c>
      <c r="P17" s="45">
        <f t="shared" si="2"/>
        <v>1.6291951775822745E-2</v>
      </c>
      <c r="Q17" s="46">
        <f t="shared" si="4"/>
        <v>3.2583903551645491E-2</v>
      </c>
      <c r="R17" s="141">
        <f t="shared" si="4"/>
        <v>6.8752036493971977E-2</v>
      </c>
      <c r="S17" s="49">
        <f t="shared" si="4"/>
        <v>0.13748778103616813</v>
      </c>
    </row>
    <row r="18" spans="3:19" x14ac:dyDescent="0.2">
      <c r="C18" s="148" t="s">
        <v>73</v>
      </c>
      <c r="D18" s="149" t="s">
        <v>49</v>
      </c>
      <c r="E18" s="55">
        <v>0.8</v>
      </c>
      <c r="F18" s="56"/>
      <c r="G18" s="57"/>
      <c r="H18" s="57"/>
      <c r="I18" s="57"/>
      <c r="J18" s="57"/>
      <c r="K18" s="57"/>
      <c r="L18" s="57"/>
      <c r="M18" s="57"/>
      <c r="N18" s="58"/>
      <c r="O18" s="59">
        <f t="shared" si="5"/>
        <v>3.3602150537634413E-3</v>
      </c>
      <c r="P18" s="56">
        <f t="shared" si="2"/>
        <v>1.6801075268817203E-2</v>
      </c>
      <c r="Q18" s="57">
        <f t="shared" si="4"/>
        <v>3.3602150537634407E-2</v>
      </c>
      <c r="R18" s="141">
        <f t="shared" si="4"/>
        <v>7.0900537634408595E-2</v>
      </c>
      <c r="S18" s="143">
        <f t="shared" si="4"/>
        <v>0.14178427419354839</v>
      </c>
    </row>
    <row r="19" spans="3:19" x14ac:dyDescent="0.2">
      <c r="C19" s="231" t="s">
        <v>74</v>
      </c>
      <c r="D19" s="151" t="s">
        <v>52</v>
      </c>
      <c r="E19" s="44">
        <v>0.77500000000000002</v>
      </c>
      <c r="F19" s="45"/>
      <c r="G19" s="46"/>
      <c r="H19" s="46"/>
      <c r="I19" s="46"/>
      <c r="J19" s="46"/>
      <c r="K19" s="46"/>
      <c r="L19" s="46"/>
      <c r="M19" s="46"/>
      <c r="N19" s="47"/>
      <c r="O19" s="48">
        <f t="shared" si="5"/>
        <v>3.4686090877558088E-3</v>
      </c>
      <c r="P19" s="45">
        <f t="shared" si="2"/>
        <v>1.7343045438779046E-2</v>
      </c>
      <c r="Q19" s="46">
        <f t="shared" si="4"/>
        <v>3.4686090877558091E-2</v>
      </c>
      <c r="R19" s="46">
        <f t="shared" si="4"/>
        <v>7.318765175164757E-2</v>
      </c>
      <c r="S19" s="143">
        <f t="shared" si="4"/>
        <v>0.14635796045785637</v>
      </c>
    </row>
    <row r="20" spans="3:19" x14ac:dyDescent="0.2">
      <c r="C20" s="232"/>
      <c r="D20" s="149" t="s">
        <v>49</v>
      </c>
      <c r="E20" s="55">
        <v>0.75</v>
      </c>
      <c r="F20" s="56"/>
      <c r="G20" s="57"/>
      <c r="H20" s="57"/>
      <c r="I20" s="57"/>
      <c r="J20" s="57"/>
      <c r="K20" s="57"/>
      <c r="L20" s="57"/>
      <c r="M20" s="57"/>
      <c r="N20" s="58"/>
      <c r="O20" s="59">
        <f t="shared" si="5"/>
        <v>3.5842293906810036E-3</v>
      </c>
      <c r="P20" s="56">
        <f t="shared" si="2"/>
        <v>1.7921146953405017E-2</v>
      </c>
      <c r="Q20" s="57">
        <f t="shared" si="4"/>
        <v>3.5842293906810034E-2</v>
      </c>
      <c r="R20" s="57">
        <f t="shared" si="4"/>
        <v>7.5627240143369176E-2</v>
      </c>
      <c r="S20" s="143">
        <f t="shared" si="4"/>
        <v>0.15123655913978495</v>
      </c>
    </row>
    <row r="21" spans="3:19" x14ac:dyDescent="0.2">
      <c r="D21" s="242" t="s">
        <v>54</v>
      </c>
      <c r="E21" s="44">
        <v>0.72499999999999998</v>
      </c>
      <c r="F21" s="45"/>
      <c r="G21" s="46"/>
      <c r="H21" s="46"/>
      <c r="I21" s="46"/>
      <c r="J21" s="46"/>
      <c r="K21" s="46"/>
      <c r="L21" s="46"/>
      <c r="M21" s="46"/>
      <c r="N21" s="47"/>
      <c r="O21" s="48">
        <f t="shared" si="5"/>
        <v>3.7078235076010383E-3</v>
      </c>
      <c r="P21" s="45">
        <f t="shared" si="2"/>
        <v>1.8539117538005193E-2</v>
      </c>
      <c r="Q21" s="46">
        <f t="shared" si="4"/>
        <v>3.7078235076010387E-2</v>
      </c>
      <c r="R21" s="46">
        <f t="shared" si="4"/>
        <v>7.8235076010381918E-2</v>
      </c>
      <c r="S21" s="49">
        <f t="shared" si="4"/>
        <v>0.15645161290322582</v>
      </c>
    </row>
    <row r="22" spans="3:19" ht="13.5" thickBot="1" x14ac:dyDescent="0.25">
      <c r="D22" s="243"/>
      <c r="E22" s="66">
        <v>0.7</v>
      </c>
      <c r="F22" s="50"/>
      <c r="G22" s="51"/>
      <c r="H22" s="51"/>
      <c r="I22" s="51"/>
      <c r="J22" s="51"/>
      <c r="K22" s="51"/>
      <c r="L22" s="51"/>
      <c r="M22" s="51"/>
      <c r="N22" s="52"/>
      <c r="O22" s="53">
        <f t="shared" si="5"/>
        <v>3.8402457757296467E-3</v>
      </c>
      <c r="P22" s="50">
        <f t="shared" si="2"/>
        <v>1.9201228878648235E-2</v>
      </c>
      <c r="Q22" s="51">
        <f t="shared" si="4"/>
        <v>3.840245775729647E-2</v>
      </c>
      <c r="R22" s="51">
        <f t="shared" si="4"/>
        <v>8.1029185867895537E-2</v>
      </c>
      <c r="S22" s="54">
        <f t="shared" si="4"/>
        <v>0.16203917050691244</v>
      </c>
    </row>
    <row r="23" spans="3:19" x14ac:dyDescent="0.2">
      <c r="D23" s="240" t="s">
        <v>53</v>
      </c>
      <c r="E23" s="67">
        <v>0.65</v>
      </c>
      <c r="F23" s="68"/>
      <c r="G23" s="69"/>
      <c r="H23" s="69"/>
      <c r="I23" s="69"/>
      <c r="J23" s="69"/>
      <c r="K23" s="69"/>
      <c r="L23" s="69"/>
      <c r="M23" s="69"/>
      <c r="N23" s="70"/>
      <c r="O23" s="71">
        <f t="shared" si="5"/>
        <v>4.1356492969396186E-3</v>
      </c>
      <c r="P23" s="68">
        <f t="shared" si="2"/>
        <v>2.0678246484698092E-2</v>
      </c>
      <c r="Q23" s="69">
        <f t="shared" si="4"/>
        <v>4.1356492969396183E-2</v>
      </c>
      <c r="R23" s="69">
        <f t="shared" si="4"/>
        <v>8.7262200165425949E-2</v>
      </c>
      <c r="S23" s="72">
        <f t="shared" si="4"/>
        <v>0.17450372208436721</v>
      </c>
    </row>
    <row r="24" spans="3:19" ht="13.5" thickBot="1" x14ac:dyDescent="0.25">
      <c r="D24" s="241"/>
      <c r="E24" s="73">
        <v>0.6</v>
      </c>
      <c r="F24" s="74"/>
      <c r="G24" s="75"/>
      <c r="H24" s="75"/>
      <c r="I24" s="75"/>
      <c r="J24" s="75"/>
      <c r="K24" s="75"/>
      <c r="L24" s="75"/>
      <c r="M24" s="75"/>
      <c r="N24" s="76"/>
      <c r="O24" s="77">
        <f t="shared" si="5"/>
        <v>4.4802867383512551E-3</v>
      </c>
      <c r="P24" s="74">
        <f t="shared" si="2"/>
        <v>2.2401433691756276E-2</v>
      </c>
      <c r="Q24" s="75">
        <f t="shared" si="4"/>
        <v>4.4802867383512551E-2</v>
      </c>
      <c r="R24" s="75">
        <f t="shared" si="4"/>
        <v>9.4534050179211487E-2</v>
      </c>
      <c r="S24" s="78">
        <f t="shared" si="4"/>
        <v>0.18904569892473122</v>
      </c>
    </row>
    <row r="25" spans="3:19" x14ac:dyDescent="0.2">
      <c r="D25" s="234" t="s">
        <v>88</v>
      </c>
      <c r="E25" s="234"/>
      <c r="F25" s="234"/>
      <c r="G25" s="234"/>
      <c r="H25" s="234"/>
      <c r="I25" s="234"/>
      <c r="J25" s="234"/>
      <c r="K25" s="234"/>
      <c r="L25" s="234"/>
      <c r="M25" s="234"/>
      <c r="N25" s="234"/>
      <c r="O25" s="234"/>
      <c r="P25" s="234"/>
      <c r="Q25" s="234"/>
      <c r="R25" s="234"/>
      <c r="S25" s="234"/>
    </row>
    <row r="26" spans="3:19" ht="13.5" thickBot="1" x14ac:dyDescent="0.25">
      <c r="E26" s="79"/>
    </row>
    <row r="27" spans="3:19" ht="13.5" thickBot="1" x14ac:dyDescent="0.25">
      <c r="E27" s="79"/>
      <c r="F27" s="80" t="s">
        <v>57</v>
      </c>
      <c r="G27" s="81" t="s">
        <v>58</v>
      </c>
      <c r="H27" s="82" t="s">
        <v>59</v>
      </c>
      <c r="I27" s="83" t="s">
        <v>60</v>
      </c>
    </row>
    <row r="28" spans="3:19" ht="15" customHeight="1" x14ac:dyDescent="0.2">
      <c r="D28" s="228" t="s">
        <v>64</v>
      </c>
      <c r="E28" s="84">
        <v>1.05</v>
      </c>
      <c r="F28" s="85">
        <f t="shared" ref="F28:I29" si="6">(((VMA_tableau*1000)/3600)*30)*$E28</f>
        <v>135.625</v>
      </c>
      <c r="G28" s="86">
        <f t="shared" si="6"/>
        <v>135.625</v>
      </c>
      <c r="H28" s="86">
        <f t="shared" si="6"/>
        <v>135.625</v>
      </c>
      <c r="I28" s="87">
        <f t="shared" si="6"/>
        <v>135.625</v>
      </c>
    </row>
    <row r="29" spans="3:19" ht="15" customHeight="1" x14ac:dyDescent="0.2">
      <c r="D29" s="229"/>
      <c r="E29" s="88">
        <v>1</v>
      </c>
      <c r="F29" s="89">
        <f t="shared" si="6"/>
        <v>129.16666666666666</v>
      </c>
      <c r="G29" s="90">
        <f t="shared" si="6"/>
        <v>129.16666666666666</v>
      </c>
      <c r="H29" s="90">
        <f t="shared" si="6"/>
        <v>129.16666666666666</v>
      </c>
      <c r="I29" s="91">
        <f t="shared" si="6"/>
        <v>129.16666666666666</v>
      </c>
    </row>
    <row r="30" spans="3:19" ht="13.5" thickBot="1" x14ac:dyDescent="0.25">
      <c r="D30" s="230"/>
      <c r="E30" s="92" t="s">
        <v>55</v>
      </c>
      <c r="F30" s="93">
        <f>(((VMA_tableau*1000)/3600)*30)*65%</f>
        <v>83.958333333333329</v>
      </c>
      <c r="G30" s="94">
        <f>(((VMA_tableau*1000)/3600)*30)*65%</f>
        <v>83.958333333333329</v>
      </c>
      <c r="H30" s="94">
        <f>(((VMA_tableau*1000)/3600)*30)*65%</f>
        <v>83.958333333333329</v>
      </c>
      <c r="I30" s="95">
        <f>(((VMA_tableau*1000)/3600)*30)*65%</f>
        <v>83.958333333333329</v>
      </c>
    </row>
    <row r="31" spans="3:19" x14ac:dyDescent="0.2">
      <c r="E31" s="79"/>
    </row>
    <row r="32" spans="3:19" x14ac:dyDescent="0.2">
      <c r="D32" s="11" t="s">
        <v>89</v>
      </c>
    </row>
    <row r="33" spans="4:9" x14ac:dyDescent="0.2">
      <c r="D33" s="136" t="s">
        <v>63</v>
      </c>
      <c r="E33" s="96"/>
      <c r="F33" s="97">
        <f>P12</f>
        <v>1.4148273910582907E-2</v>
      </c>
      <c r="G33" s="98" t="s">
        <v>16</v>
      </c>
      <c r="H33" s="97">
        <f>P14</f>
        <v>1.4934289127837513E-2</v>
      </c>
      <c r="I33" s="99"/>
    </row>
    <row r="34" spans="4:9" x14ac:dyDescent="0.2">
      <c r="D34" s="137" t="s">
        <v>61</v>
      </c>
      <c r="E34" s="96"/>
      <c r="F34" s="97">
        <f>Q14</f>
        <v>2.9868578255675026E-2</v>
      </c>
      <c r="G34" s="98" t="s">
        <v>16</v>
      </c>
      <c r="H34" s="97">
        <f>Q16</f>
        <v>3.1625553447185331E-2</v>
      </c>
      <c r="I34" s="99"/>
    </row>
    <row r="35" spans="4:9" x14ac:dyDescent="0.2">
      <c r="D35" s="140" t="s">
        <v>48</v>
      </c>
      <c r="E35" s="96"/>
      <c r="F35" s="97">
        <f>R16</f>
        <v>6.6729917773561048E-2</v>
      </c>
      <c r="G35" s="98" t="s">
        <v>16</v>
      </c>
      <c r="H35" s="97">
        <f>R18</f>
        <v>7.0900537634408595E-2</v>
      </c>
      <c r="I35" s="99"/>
    </row>
    <row r="36" spans="4:9" x14ac:dyDescent="0.2">
      <c r="D36" s="142" t="s">
        <v>62</v>
      </c>
      <c r="E36" s="100"/>
      <c r="F36" s="101">
        <f>S18</f>
        <v>0.14178427419354839</v>
      </c>
      <c r="G36" s="102" t="s">
        <v>16</v>
      </c>
      <c r="H36" s="101">
        <f>S20</f>
        <v>0.15123655913978495</v>
      </c>
      <c r="I36" s="103"/>
    </row>
  </sheetData>
  <mergeCells count="8">
    <mergeCell ref="D28:D30"/>
    <mergeCell ref="C19:C20"/>
    <mergeCell ref="C16:C17"/>
    <mergeCell ref="D25:S25"/>
    <mergeCell ref="D8:D10"/>
    <mergeCell ref="D11:D13"/>
    <mergeCell ref="D23:D24"/>
    <mergeCell ref="D21:D22"/>
  </mergeCells>
  <pageMargins left="0.25" right="0.25" top="0.75" bottom="0.75" header="0.3" footer="0.3"/>
  <pageSetup paperSize="9" scale="80" fitToHeight="0" orientation="landscape" horizontalDpi="4294967293"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vt:i4>
      </vt:variant>
    </vt:vector>
  </HeadingPairs>
  <TitlesOfParts>
    <vt:vector size="8" baseType="lpstr">
      <vt:lpstr>Plan</vt:lpstr>
      <vt:lpstr>Lexique</vt:lpstr>
      <vt:lpstr>Tableau Temps-Distances</vt:lpstr>
      <vt:lpstr>Plan!VMA</vt:lpstr>
      <vt:lpstr>VMA_tableau</vt:lpstr>
      <vt:lpstr>Lexique!Zone_d_impression</vt:lpstr>
      <vt:lpstr>Plan!Zone_d_impression</vt:lpstr>
      <vt:lpstr>'Tableau Temps-Distances'!Zone_d_impression</vt:lpstr>
    </vt:vector>
  </TitlesOfParts>
  <Company>Connect&amp;Tech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NOURICIER Cyrille</dc:creator>
  <cp:lastModifiedBy>LE NOURICIER Cyrille</cp:lastModifiedBy>
  <cp:lastPrinted>2025-03-05T21:42:04Z</cp:lastPrinted>
  <dcterms:created xsi:type="dcterms:W3CDTF">2025-02-26T07:35:15Z</dcterms:created>
  <dcterms:modified xsi:type="dcterms:W3CDTF">2025-03-05T22:12:54Z</dcterms:modified>
</cp:coreProperties>
</file>